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charts/chart1.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xl/charts/style1.xml" ContentType="application/vnd.ms-office.chartstyle+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xl/charts/colors1.xml" ContentType="application/vnd.ms-office.chartcolorstyle+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defaultThemeVersion="124226"/>
  <bookViews>
    <workbookView xWindow="0" yWindow="0" windowWidth="20730" windowHeight="11685"/>
  </bookViews>
  <sheets>
    <sheet name="Exhibits" sheetId="1" r:id="rId1"/>
    <sheet name="Konkurencinis pranašumas" sheetId="5" r:id="rId2"/>
    <sheet name="Sustainable growth" sheetId="2" r:id="rId3"/>
    <sheet name="Sheet1" sheetId="3" r:id="rId4"/>
    <sheet name="Dell now" sheetId="6" r:id="rId5"/>
  </sheets>
  <calcPr calcId="124519"/>
</workbook>
</file>

<file path=xl/calcChain.xml><?xml version="1.0" encoding="utf-8"?>
<calcChain xmlns="http://schemas.openxmlformats.org/spreadsheetml/2006/main">
  <c r="K6" i="1"/>
  <c r="K5"/>
  <c r="I49" l="1"/>
  <c r="M50"/>
  <c r="M48"/>
  <c r="M49" s="1"/>
  <c r="M51" s="1"/>
  <c r="C23" i="6"/>
  <c r="F21" s="1"/>
  <c r="F22" s="1"/>
  <c r="C22"/>
  <c r="C21"/>
  <c r="F23" s="1"/>
  <c r="I50" i="1"/>
  <c r="I14" i="5"/>
  <c r="I3"/>
  <c r="I15" s="1"/>
  <c r="I17" s="1"/>
  <c r="F26" i="6" l="1"/>
  <c r="F24"/>
  <c r="I107" i="1"/>
  <c r="I92"/>
  <c r="J92" s="1"/>
  <c r="I90"/>
  <c r="I89"/>
  <c r="L74"/>
  <c r="E70"/>
  <c r="I91" l="1"/>
  <c r="I93" s="1"/>
  <c r="I104"/>
  <c r="I105" s="1"/>
  <c r="I106" s="1"/>
  <c r="I109" s="1"/>
  <c r="I108"/>
  <c r="J91"/>
  <c r="J95" s="1"/>
  <c r="I97" s="1"/>
  <c r="I110" s="1"/>
  <c r="M76"/>
  <c r="L76"/>
  <c r="M75"/>
  <c r="L75"/>
  <c r="M74"/>
  <c r="F63" l="1"/>
  <c r="E63"/>
  <c r="H28" i="3"/>
  <c r="G28"/>
  <c r="L66" i="1"/>
  <c r="L67" s="1"/>
  <c r="L65"/>
  <c r="K4"/>
  <c r="D8" i="2"/>
  <c r="D7"/>
  <c r="C7"/>
  <c r="C8"/>
  <c r="B8"/>
  <c r="B7"/>
  <c r="J51" i="1"/>
  <c r="I51"/>
  <c r="I48"/>
  <c r="J50"/>
  <c r="J48"/>
  <c r="K49"/>
  <c r="J49"/>
  <c r="K51"/>
  <c r="K50"/>
  <c r="K48"/>
  <c r="J52" l="1"/>
  <c r="I54" s="1"/>
  <c r="L69" s="1"/>
  <c r="I28" i="3"/>
  <c r="I52" i="1"/>
  <c r="L68"/>
  <c r="K52"/>
  <c r="F8" i="2"/>
  <c r="F7"/>
</calcChain>
</file>

<file path=xl/sharedStrings.xml><?xml version="1.0" encoding="utf-8"?>
<sst xmlns="http://schemas.openxmlformats.org/spreadsheetml/2006/main" count="209" uniqueCount="169">
  <si>
    <t xml:space="preserve">Table A </t>
  </si>
  <si>
    <t>Dell computer</t>
  </si>
  <si>
    <t>Apple Computer</t>
  </si>
  <si>
    <t>Compaq Computer</t>
  </si>
  <si>
    <t>IBM</t>
  </si>
  <si>
    <t>Calendar Year</t>
  </si>
  <si>
    <t>Dell</t>
  </si>
  <si>
    <t>Industry</t>
  </si>
  <si>
    <t>Exhibit 1</t>
  </si>
  <si>
    <t>Exhibit 2</t>
  </si>
  <si>
    <t>DSI</t>
  </si>
  <si>
    <t>DSO</t>
  </si>
  <si>
    <t>DPO</t>
  </si>
  <si>
    <t>CCC</t>
  </si>
  <si>
    <t>Q193</t>
  </si>
  <si>
    <t>Q293</t>
  </si>
  <si>
    <t>Q393</t>
  </si>
  <si>
    <t>Q493</t>
  </si>
  <si>
    <t>Q194</t>
  </si>
  <si>
    <t>Q294</t>
  </si>
  <si>
    <t>Q394</t>
  </si>
  <si>
    <t>Q494</t>
  </si>
  <si>
    <t>Q195</t>
  </si>
  <si>
    <t>Q295</t>
  </si>
  <si>
    <t>Q395</t>
  </si>
  <si>
    <t>Q495</t>
  </si>
  <si>
    <t>Q196</t>
  </si>
  <si>
    <t>Q296</t>
  </si>
  <si>
    <t>Q396</t>
  </si>
  <si>
    <t>Q496</t>
  </si>
  <si>
    <t>Exhibit 3</t>
  </si>
  <si>
    <t>Fiscal Year</t>
  </si>
  <si>
    <t>Sales</t>
  </si>
  <si>
    <t>Cost of Sales</t>
  </si>
  <si>
    <t>Gross Margin</t>
  </si>
  <si>
    <t>Operating Expenses</t>
  </si>
  <si>
    <t>Operating Income</t>
  </si>
  <si>
    <t>Financing &amp; Other Income</t>
  </si>
  <si>
    <t>Income Taxes</t>
  </si>
  <si>
    <t>Net Profit</t>
  </si>
  <si>
    <t>Computer systems</t>
  </si>
  <si>
    <t>386 models</t>
  </si>
  <si>
    <t>486 models</t>
  </si>
  <si>
    <t>Pentium models</t>
  </si>
  <si>
    <t>FY94</t>
  </si>
  <si>
    <t>FY95</t>
  </si>
  <si>
    <t>FY96</t>
  </si>
  <si>
    <t>Exhibit 4</t>
  </si>
  <si>
    <t>Dell's annual Worldwide Sales Dollar Growth versus Industry</t>
  </si>
  <si>
    <t>Days Supply of Inventory</t>
  </si>
  <si>
    <t>Working Capital Financial Ratios for Dell</t>
  </si>
  <si>
    <t>Percent of Dell Computer Systems Sales by Microprocessor</t>
  </si>
  <si>
    <t>Profit and Loss Statements for Dell Computer Corporation (millions of dollars)</t>
  </si>
  <si>
    <t>Exhibit 5</t>
  </si>
  <si>
    <t>Balance Sheets for Dell Computer Corporation (millions of dollars)</t>
  </si>
  <si>
    <t>Current Assets:</t>
  </si>
  <si>
    <t>Cash</t>
  </si>
  <si>
    <t>Accounts Receivables, net</t>
  </si>
  <si>
    <t>Inventories</t>
  </si>
  <si>
    <t>Other</t>
  </si>
  <si>
    <t>Total Current Assets</t>
  </si>
  <si>
    <t>Property, Plant &amp; Equipment, net</t>
  </si>
  <si>
    <t>Total Assets</t>
  </si>
  <si>
    <t>Current Liabilities:</t>
  </si>
  <si>
    <t>Accounts Payable</t>
  </si>
  <si>
    <t>NA</t>
  </si>
  <si>
    <t>Accrued and Other Liabilities</t>
  </si>
  <si>
    <t>Total Current Liabilities</t>
  </si>
  <si>
    <t>Long Term Debt</t>
  </si>
  <si>
    <t>Other Liabilities</t>
  </si>
  <si>
    <t>Total Liabilities</t>
  </si>
  <si>
    <t>Stockholders’ Equity:</t>
  </si>
  <si>
    <t>Retained Earnings</t>
  </si>
  <si>
    <t>Total Stockholders’ Equity</t>
  </si>
  <si>
    <t>January 28, 1996</t>
  </si>
  <si>
    <t>January 29, 1995</t>
  </si>
  <si>
    <t>January 30, 1994</t>
  </si>
  <si>
    <t>Year, Ended</t>
  </si>
  <si>
    <t>Short term Investments</t>
  </si>
  <si>
    <t>Additional Inventory at Compaq's DSI in 1995 =(Dell’s Daily Purchases)x(Compaq’s DSI – Dell’s DSI)</t>
  </si>
  <si>
    <t xml:space="preserve">Additional Inventory at Compaq's DSI in 1995 </t>
  </si>
  <si>
    <t>mln.</t>
  </si>
  <si>
    <t>DSI (Days Sales of Inventory) = Net Inventory / (Quarterly COGS/90).</t>
  </si>
  <si>
    <t>DSO (Days Sales Outstanding) = Net Accounts Receivables / (Quarterly Sales/90).</t>
  </si>
  <si>
    <t>CCC (Cash Conversion Cycle) = DSI + DSO – DPO.</t>
  </si>
  <si>
    <t>DPO (Days Payables Outstanding) = Accounts Payables / (Quarterly COGS/90).</t>
  </si>
  <si>
    <t>Additional amount to fund growth in sales</t>
  </si>
  <si>
    <t>Sales growth</t>
  </si>
  <si>
    <t>Sales growth %</t>
  </si>
  <si>
    <t>Asset of sales</t>
  </si>
  <si>
    <t>Investment of sales</t>
  </si>
  <si>
    <t>An increase in operating assets</t>
  </si>
  <si>
    <t xml:space="preserve">g=(1-d)x(NI/Sales)x(Sales/TA)x(TA/Equity) </t>
  </si>
  <si>
    <t>g=Retention Ratio  x ROE</t>
  </si>
  <si>
    <t>SGR=RR x ROE or  SGR=RR x PM x AT x Leverage</t>
  </si>
  <si>
    <t>Additional investment in operational assets would be necessary if sales increased 52 per cent.</t>
  </si>
  <si>
    <t>NI(t)/S(t)</t>
  </si>
  <si>
    <t>S(t)/A(t-1)</t>
  </si>
  <si>
    <t>A(t-1)/E(t-1)</t>
  </si>
  <si>
    <t>% Retained</t>
  </si>
  <si>
    <t>SGR</t>
  </si>
  <si>
    <t>Calculations using all assets</t>
  </si>
  <si>
    <t>100.0%</t>
  </si>
  <si>
    <r>
      <t>•</t>
    </r>
    <r>
      <rPr>
        <sz val="12"/>
        <color rgb="FF000000"/>
        <rFont val="Times New Roman"/>
        <family val="1"/>
        <charset val="186"/>
      </rPr>
      <t xml:space="preserve">Dell’s sustainable growth rate was 31.6%, which was below the 52% of actual growth in 1996.  </t>
    </r>
  </si>
  <si>
    <r>
      <t>•</t>
    </r>
    <r>
      <rPr>
        <sz val="12"/>
        <color rgb="FF000000"/>
        <rFont val="Times New Roman"/>
        <family val="1"/>
        <charset val="186"/>
      </rPr>
      <t xml:space="preserve">Typically, when a firm grows beyond its sustainable growth rate, it either increases leverage or raises additional equity.  </t>
    </r>
  </si>
  <si>
    <r>
      <t>•</t>
    </r>
    <r>
      <rPr>
        <sz val="12"/>
        <color rgb="FF000000"/>
        <rFont val="Times New Roman"/>
        <family val="1"/>
        <charset val="186"/>
      </rPr>
      <t>Dell was able to grow beyond its sustainable growth rate without increasing leverage or obtaining additional equity because short-term investments were assumed not to grow with sales.</t>
    </r>
  </si>
  <si>
    <t>Working capital= Cash + Account Receivable + Inventories - Account Payables</t>
  </si>
  <si>
    <t>1996 m.</t>
  </si>
  <si>
    <t>1995 m.</t>
  </si>
  <si>
    <t>Difference</t>
  </si>
  <si>
    <t>Financing gap</t>
  </si>
  <si>
    <t>Sources of funds:</t>
  </si>
  <si>
    <t>Net profit as a % of sales in 1995 = net profit  (1995) / Sales (1995)</t>
  </si>
  <si>
    <t>The projected operational profit = Sales (1996) * net profit % in 1995</t>
  </si>
  <si>
    <t>Cash inflow = The liabilities less accounts payable have incresed from 1995 to 1996 + The projected operational profit = Sales (1996) * net profit % in 1995</t>
  </si>
  <si>
    <t>Cash outflow</t>
  </si>
  <si>
    <t>The liabilities less accounts payable have incresed from 1995 to 1996 = (Total asset (1996) - Accounts payable (1996))- (Total asset (1995) - Accounts payable (1995))</t>
  </si>
  <si>
    <t>Short term investments as percentage of sales = Short term investments *100/Sales</t>
  </si>
  <si>
    <t>Asset turnover ratio = sales/ Total Assets</t>
  </si>
  <si>
    <t>The current liabilities as a percentage of sales have decreased fom 21,64% to 17,73%, so it means that the liabilities have reduced.</t>
  </si>
  <si>
    <t>The asset turnover ratio has increased from 2,18 to 2,47. It means that the efficiency of the firm has increased.</t>
  </si>
  <si>
    <t>Current liabilieties as a percentage of sales = total current liabilities *100/sales</t>
  </si>
  <si>
    <t>So, Dell funded its 52% growth in sales by increasing its asset efficiency, reducing laibilities and decreasing its short term investments, comparing to previous years.</t>
  </si>
  <si>
    <t>Cash inflow is more than the required cash outflow, so it means, that Dell have enough money to fund the increased growth in sales by 52% internally.</t>
  </si>
  <si>
    <t>Short term investment</t>
  </si>
  <si>
    <t>Total asset</t>
  </si>
  <si>
    <t>Operating asset</t>
  </si>
  <si>
    <t>Operating asset as % of sales</t>
  </si>
  <si>
    <t>Years</t>
  </si>
  <si>
    <t>To find sales in 1997, we increase sales in 1996 by 50% = sales in 1996 + sales in 1996 * 50%</t>
  </si>
  <si>
    <t>to find operating asset contibution in 1997, ratio to sales remain the same as in 1996. Operating asset in 1997 = sales in 1997 * operating asset as % of sales</t>
  </si>
  <si>
    <t>Operating asset in 1997 - Operating asset in 1996 = 2336 - 1557 =</t>
  </si>
  <si>
    <t>Additional investment in operational assets would be necessary if sales increased 50 %.</t>
  </si>
  <si>
    <t>FORECAST</t>
  </si>
  <si>
    <t>1997 forecast - assuming that sales will grow 50 % (Comparing to sales growth in 1996)</t>
  </si>
  <si>
    <t>Sources of funds</t>
  </si>
  <si>
    <t>Liabilities except account receivables to sales in 1996</t>
  </si>
  <si>
    <t>Liabilities except account receivables to sales in 1997</t>
  </si>
  <si>
    <t>Net profit to sales 1996</t>
  </si>
  <si>
    <t>Net profit to sales 1997</t>
  </si>
  <si>
    <t>Liabilities less accounts payable have increased from 1996 to 1997</t>
  </si>
  <si>
    <t>Cash inflow</t>
  </si>
  <si>
    <t>Cash inflow in 1997 is equal to 1249 millions and is more than the required cash outflow, which is equal to 779 millions. So, this means, that Dell have enough money to fund it's growth internally in 1997.</t>
  </si>
  <si>
    <t xml:space="preserve">Dell DSI </t>
  </si>
  <si>
    <t>dienos</t>
  </si>
  <si>
    <t>Konkurencinių įmonių DSI vidurkis</t>
  </si>
  <si>
    <t>DSI=365*Average inventory/COGS</t>
  </si>
  <si>
    <t>Average inventory= (DSI*COGS)/365</t>
  </si>
  <si>
    <t>Dell's Average inventory</t>
  </si>
  <si>
    <t>mln</t>
  </si>
  <si>
    <t>Konkurentų Average inventory darant prielaidą, kad COGS yra toks pat</t>
  </si>
  <si>
    <t>Skirtumas</t>
  </si>
  <si>
    <t>Dell konkurencinis pranašumas pasireiškė per mažesnį atsargų laikymą. Dell pirkdavo atsargas pagal gautų užsakymų skaičių. Tai suteikė šių pranašumų:</t>
  </si>
  <si>
    <t>• Nelieka pasenusių prekių.</t>
  </si>
  <si>
    <t>• Žaliavų gamintojų defektai lengvai pašalinami.</t>
  </si>
  <si>
    <t>•Įgyjamas konkurencinis pranašumas technologijų judėjimo srityje.</t>
  </si>
  <si>
    <t>•Didelis likvidumas.</t>
  </si>
  <si>
    <t>Operating Assets = Total Assets – Short Term Investment</t>
  </si>
  <si>
    <t>Operating assets</t>
  </si>
  <si>
    <t>money was needed to fund $3,475 million dollars in sales</t>
  </si>
  <si>
    <t>increased sales</t>
  </si>
  <si>
    <r>
      <t>Preferred Stock</t>
    </r>
    <r>
      <rPr>
        <vertAlign val="superscript"/>
        <sz val="11"/>
        <color rgb="FF000000"/>
        <rFont val="Times New Roman"/>
        <family val="1"/>
        <charset val="186"/>
      </rPr>
      <t>a</t>
    </r>
  </si>
  <si>
    <r>
      <t>Common Stock</t>
    </r>
    <r>
      <rPr>
        <vertAlign val="superscript"/>
        <sz val="11"/>
        <color rgb="FF000000"/>
        <rFont val="Times New Roman"/>
        <family val="1"/>
        <charset val="186"/>
      </rPr>
      <t>a</t>
    </r>
  </si>
  <si>
    <t>Operating Assets</t>
  </si>
  <si>
    <t>Money was needed to fund $90,620 million dollars in sales</t>
  </si>
  <si>
    <t>Change in sales</t>
  </si>
  <si>
    <t>Additional investment in operational assets were necessary when sales increased 2508 per cent.</t>
  </si>
  <si>
    <t xml:space="preserve">Additional Inventory at Apple's DSI in 1995 </t>
  </si>
  <si>
    <t xml:space="preserve">Additional Inventory at IBM's DSI in 1995 </t>
  </si>
</sst>
</file>

<file path=xl/styles.xml><?xml version="1.0" encoding="utf-8"?>
<styleSheet xmlns="http://schemas.openxmlformats.org/spreadsheetml/2006/main">
  <numFmts count="1">
    <numFmt numFmtId="164" formatCode="0.000"/>
  </numFmts>
  <fonts count="16">
    <font>
      <sz val="11"/>
      <color theme="1"/>
      <name val="Calibri"/>
      <family val="2"/>
      <scheme val="minor"/>
    </font>
    <font>
      <sz val="11"/>
      <color theme="1"/>
      <name val="Calibri"/>
      <family val="2"/>
      <scheme val="minor"/>
    </font>
    <font>
      <b/>
      <sz val="11"/>
      <color theme="1"/>
      <name val="Calibri"/>
      <family val="2"/>
      <scheme val="minor"/>
    </font>
    <font>
      <sz val="11"/>
      <color theme="1"/>
      <name val="Times New Roman"/>
      <family val="1"/>
      <charset val="186"/>
    </font>
    <font>
      <sz val="12"/>
      <color theme="1"/>
      <name val="Times New Roman"/>
      <family val="1"/>
      <charset val="186"/>
    </font>
    <font>
      <sz val="12"/>
      <color rgb="FF000000"/>
      <name val="Times New Roman"/>
      <family val="1"/>
      <charset val="186"/>
    </font>
    <font>
      <sz val="12"/>
      <color theme="1"/>
      <name val="Calibri"/>
      <family val="2"/>
      <scheme val="minor"/>
    </font>
    <font>
      <b/>
      <sz val="12"/>
      <color rgb="FF000000"/>
      <name val="Times New Roman"/>
      <family val="1"/>
      <charset val="186"/>
    </font>
    <font>
      <b/>
      <sz val="11"/>
      <color theme="1"/>
      <name val="Times New Roman"/>
      <family val="1"/>
      <charset val="186"/>
    </font>
    <font>
      <sz val="11"/>
      <name val="Times New Roman"/>
      <family val="1"/>
      <charset val="186"/>
    </font>
    <font>
      <b/>
      <sz val="11"/>
      <color rgb="FF000000"/>
      <name val="Times New Roman"/>
      <family val="1"/>
      <charset val="186"/>
    </font>
    <font>
      <sz val="11"/>
      <color rgb="FF000000"/>
      <name val="Times New Roman"/>
      <family val="1"/>
      <charset val="186"/>
    </font>
    <font>
      <u/>
      <sz val="11"/>
      <color rgb="FF000000"/>
      <name val="Times New Roman"/>
      <family val="1"/>
      <charset val="186"/>
    </font>
    <font>
      <vertAlign val="superscript"/>
      <sz val="11"/>
      <color rgb="FF000000"/>
      <name val="Times New Roman"/>
      <family val="1"/>
      <charset val="186"/>
    </font>
    <font>
      <b/>
      <u/>
      <sz val="11"/>
      <color rgb="FF000000"/>
      <name val="Times New Roman"/>
      <family val="1"/>
      <charset val="186"/>
    </font>
    <font>
      <b/>
      <sz val="18"/>
      <color theme="1"/>
      <name val="Times New Roman"/>
      <family val="1"/>
      <charset val="186"/>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FFFF0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s>
  <cellStyleXfs count="2">
    <xf numFmtId="0" fontId="0" fillId="0" borderId="0"/>
    <xf numFmtId="9" fontId="1" fillId="0" borderId="0" applyFont="0" applyFill="0" applyBorder="0" applyAlignment="0" applyProtection="0"/>
  </cellStyleXfs>
  <cellXfs count="86">
    <xf numFmtId="0" fontId="0" fillId="0" borderId="0" xfId="0"/>
    <xf numFmtId="0" fontId="2" fillId="2" borderId="1" xfId="0" applyFont="1" applyFill="1" applyBorder="1"/>
    <xf numFmtId="0" fontId="2" fillId="2" borderId="1" xfId="0" applyFont="1" applyFill="1" applyBorder="1" applyAlignment="1">
      <alignment horizontal="center" vertical="center"/>
    </xf>
    <xf numFmtId="0" fontId="3" fillId="0" borderId="0" xfId="0" applyFont="1"/>
    <xf numFmtId="0" fontId="4" fillId="0" borderId="0" xfId="0" applyFont="1"/>
    <xf numFmtId="0" fontId="5" fillId="0" borderId="0" xfId="0" applyFont="1" applyAlignment="1">
      <alignment horizontal="left" readingOrder="1"/>
    </xf>
    <xf numFmtId="164" fontId="4" fillId="0" borderId="0" xfId="0" applyNumberFormat="1" applyFont="1"/>
    <xf numFmtId="164" fontId="4" fillId="4" borderId="0" xfId="0" applyNumberFormat="1" applyFont="1" applyFill="1"/>
    <xf numFmtId="10" fontId="4" fillId="0" borderId="0" xfId="0" applyNumberFormat="1" applyFont="1"/>
    <xf numFmtId="3" fontId="0" fillId="0" borderId="0" xfId="0" applyNumberFormat="1"/>
    <xf numFmtId="3" fontId="4" fillId="0" borderId="0" xfId="0" applyNumberFormat="1" applyFont="1"/>
    <xf numFmtId="9" fontId="4" fillId="0" borderId="0" xfId="1" applyFont="1"/>
    <xf numFmtId="3" fontId="4" fillId="0" borderId="0" xfId="0" applyNumberFormat="1" applyFont="1" applyFill="1" applyBorder="1"/>
    <xf numFmtId="0" fontId="4" fillId="0" borderId="0" xfId="0" applyFont="1" applyFill="1" applyBorder="1"/>
    <xf numFmtId="9" fontId="4" fillId="0" borderId="0" xfId="0" applyNumberFormat="1" applyFont="1"/>
    <xf numFmtId="164" fontId="4" fillId="4" borderId="0" xfId="0" applyNumberFormat="1" applyFont="1" applyFill="1" applyAlignment="1">
      <alignment horizontal="center"/>
    </xf>
    <xf numFmtId="0" fontId="5" fillId="0" borderId="0" xfId="0" applyFont="1"/>
    <xf numFmtId="0" fontId="6" fillId="0" borderId="0" xfId="0" applyFont="1"/>
    <xf numFmtId="0" fontId="5" fillId="0" borderId="1" xfId="0" applyFont="1" applyBorder="1" applyAlignment="1">
      <alignment horizontal="right" vertical="top" wrapText="1"/>
    </xf>
    <xf numFmtId="0" fontId="5" fillId="0" borderId="1" xfId="0" applyFont="1" applyBorder="1" applyAlignment="1">
      <alignment horizontal="left" vertical="top" wrapText="1" readingOrder="1"/>
    </xf>
    <xf numFmtId="10" fontId="5" fillId="0" borderId="1" xfId="1" applyNumberFormat="1" applyFont="1" applyBorder="1" applyAlignment="1">
      <alignment horizontal="right" vertical="top" wrapText="1" readingOrder="1"/>
    </xf>
    <xf numFmtId="2" fontId="5" fillId="0" borderId="1" xfId="0" applyNumberFormat="1" applyFont="1" applyBorder="1" applyAlignment="1">
      <alignment horizontal="right" vertical="top" wrapText="1" readingOrder="1"/>
    </xf>
    <xf numFmtId="0" fontId="5" fillId="0" borderId="1" xfId="0" applyFont="1" applyBorder="1" applyAlignment="1">
      <alignment horizontal="right" vertical="top" wrapText="1" readingOrder="1"/>
    </xf>
    <xf numFmtId="0" fontId="7" fillId="0" borderId="5" xfId="0" applyFont="1" applyBorder="1" applyAlignment="1">
      <alignment vertical="top" wrapText="1" readingOrder="1"/>
    </xf>
    <xf numFmtId="0" fontId="4" fillId="0" borderId="0" xfId="0" applyFont="1" applyAlignment="1">
      <alignment horizontal="left" indent="3" readingOrder="1"/>
    </xf>
    <xf numFmtId="3" fontId="0" fillId="4" borderId="0" xfId="0" applyNumberFormat="1" applyFill="1"/>
    <xf numFmtId="0" fontId="8" fillId="0" borderId="0" xfId="0" applyFont="1"/>
    <xf numFmtId="0" fontId="8" fillId="2" borderId="2" xfId="0" applyFont="1" applyFill="1" applyBorder="1" applyAlignment="1"/>
    <xf numFmtId="0" fontId="8" fillId="2" borderId="1" xfId="0" applyFont="1" applyFill="1" applyBorder="1"/>
    <xf numFmtId="0" fontId="8" fillId="4" borderId="1" xfId="0" applyFont="1" applyFill="1" applyBorder="1"/>
    <xf numFmtId="2" fontId="3" fillId="0" borderId="0" xfId="0" applyNumberFormat="1" applyFont="1"/>
    <xf numFmtId="0" fontId="8" fillId="2" borderId="1" xfId="0" applyFont="1" applyFill="1" applyBorder="1" applyAlignment="1">
      <alignment horizontal="left" vertical="center"/>
    </xf>
    <xf numFmtId="0" fontId="3" fillId="0" borderId="1" xfId="0" applyFont="1" applyFill="1" applyBorder="1"/>
    <xf numFmtId="0" fontId="3" fillId="3" borderId="1" xfId="0" applyFont="1" applyFill="1" applyBorder="1"/>
    <xf numFmtId="0" fontId="3" fillId="0" borderId="1" xfId="0" applyFont="1" applyBorder="1"/>
    <xf numFmtId="0" fontId="3" fillId="4" borderId="1" xfId="0" applyFont="1" applyFill="1" applyBorder="1"/>
    <xf numFmtId="0" fontId="8" fillId="0" borderId="0" xfId="0" applyFont="1" applyFill="1" applyBorder="1"/>
    <xf numFmtId="3" fontId="3" fillId="0" borderId="1" xfId="0" applyNumberFormat="1" applyFont="1" applyBorder="1"/>
    <xf numFmtId="3" fontId="3" fillId="4" borderId="1" xfId="0" applyNumberFormat="1" applyFont="1" applyFill="1" applyBorder="1"/>
    <xf numFmtId="0" fontId="3" fillId="0" borderId="0" xfId="0" applyFont="1" applyAlignment="1">
      <alignment wrapText="1"/>
    </xf>
    <xf numFmtId="2" fontId="8" fillId="4" borderId="7" xfId="0" applyNumberFormat="1" applyFont="1" applyFill="1" applyBorder="1"/>
    <xf numFmtId="0" fontId="3" fillId="0" borderId="0" xfId="0" applyFont="1" applyFill="1" applyBorder="1"/>
    <xf numFmtId="3" fontId="3" fillId="4" borderId="0" xfId="0" applyNumberFormat="1" applyFont="1" applyFill="1"/>
    <xf numFmtId="9" fontId="3" fillId="0" borderId="0" xfId="1" applyFont="1"/>
    <xf numFmtId="3" fontId="3" fillId="0" borderId="0" xfId="0" applyNumberFormat="1" applyFont="1"/>
    <xf numFmtId="164" fontId="3" fillId="4" borderId="0" xfId="0" applyNumberFormat="1" applyFont="1" applyFill="1" applyAlignment="1">
      <alignment horizontal="center"/>
    </xf>
    <xf numFmtId="0" fontId="8" fillId="2" borderId="1" xfId="0" applyFont="1" applyFill="1" applyBorder="1" applyAlignment="1">
      <alignment horizontal="center" vertical="center"/>
    </xf>
    <xf numFmtId="9" fontId="3" fillId="0" borderId="1" xfId="1" applyFont="1" applyBorder="1"/>
    <xf numFmtId="0" fontId="10" fillId="2" borderId="1" xfId="0" applyFont="1" applyFill="1" applyBorder="1" applyAlignment="1">
      <alignment horizontal="center" wrapText="1" readingOrder="1"/>
    </xf>
    <xf numFmtId="0" fontId="11" fillId="2" borderId="1" xfId="0" applyFont="1" applyFill="1" applyBorder="1" applyAlignment="1">
      <alignment horizontal="left" wrapText="1" readingOrder="1"/>
    </xf>
    <xf numFmtId="0" fontId="9" fillId="3" borderId="1" xfId="0" applyFont="1" applyFill="1" applyBorder="1" applyAlignment="1">
      <alignment horizontal="right" wrapText="1"/>
    </xf>
    <xf numFmtId="3" fontId="12" fillId="3" borderId="1" xfId="0" applyNumberFormat="1" applyFont="1" applyFill="1" applyBorder="1" applyAlignment="1">
      <alignment horizontal="right" wrapText="1" readingOrder="1"/>
    </xf>
    <xf numFmtId="3" fontId="11" fillId="3" borderId="1" xfId="0" applyNumberFormat="1" applyFont="1" applyFill="1" applyBorder="1" applyAlignment="1">
      <alignment horizontal="right" wrapText="1" readingOrder="1"/>
    </xf>
    <xf numFmtId="3" fontId="11" fillId="4" borderId="1" xfId="0" applyNumberFormat="1" applyFont="1" applyFill="1" applyBorder="1" applyAlignment="1">
      <alignment horizontal="right" wrapText="1" readingOrder="1"/>
    </xf>
    <xf numFmtId="0" fontId="11" fillId="2" borderId="1" xfId="0" applyFont="1" applyFill="1" applyBorder="1" applyAlignment="1">
      <alignment horizontal="left" wrapText="1" indent="2" readingOrder="1"/>
    </xf>
    <xf numFmtId="164" fontId="3" fillId="0" borderId="1" xfId="0" applyNumberFormat="1" applyFont="1" applyBorder="1"/>
    <xf numFmtId="0" fontId="10" fillId="2" borderId="1" xfId="0" applyFont="1" applyFill="1" applyBorder="1" applyAlignment="1">
      <alignment horizontal="left" vertical="center" indent="2" readingOrder="1"/>
    </xf>
    <xf numFmtId="3" fontId="10" fillId="3" borderId="1" xfId="0" applyNumberFormat="1" applyFont="1" applyFill="1" applyBorder="1" applyAlignment="1">
      <alignment horizontal="right" wrapText="1" readingOrder="1"/>
    </xf>
    <xf numFmtId="164" fontId="3" fillId="0" borderId="0" xfId="0" applyNumberFormat="1" applyFont="1"/>
    <xf numFmtId="0" fontId="9" fillId="2" borderId="1" xfId="0" applyFont="1" applyFill="1" applyBorder="1" applyAlignment="1">
      <alignment horizontal="center" wrapText="1"/>
    </xf>
    <xf numFmtId="3" fontId="9" fillId="3" borderId="1" xfId="0" applyNumberFormat="1" applyFont="1" applyFill="1" applyBorder="1" applyAlignment="1">
      <alignment horizontal="right" wrapText="1"/>
    </xf>
    <xf numFmtId="0" fontId="3" fillId="2" borderId="1" xfId="0" applyFont="1" applyFill="1" applyBorder="1"/>
    <xf numFmtId="2" fontId="3" fillId="0" borderId="1" xfId="0" applyNumberFormat="1" applyFont="1" applyBorder="1"/>
    <xf numFmtId="0" fontId="3" fillId="2" borderId="1" xfId="0" applyFont="1" applyFill="1" applyBorder="1" applyAlignment="1">
      <alignment horizontal="left" vertical="center"/>
    </xf>
    <xf numFmtId="3" fontId="14" fillId="3" borderId="1" xfId="0" applyNumberFormat="1" applyFont="1" applyFill="1" applyBorder="1" applyAlignment="1">
      <alignment horizontal="right" wrapText="1" readingOrder="1"/>
    </xf>
    <xf numFmtId="3" fontId="14" fillId="4" borderId="1" xfId="0" applyNumberFormat="1" applyFont="1" applyFill="1" applyBorder="1" applyAlignment="1">
      <alignment horizontal="right" wrapText="1" readingOrder="1"/>
    </xf>
    <xf numFmtId="0" fontId="9" fillId="2" borderId="1" xfId="0" applyFont="1" applyFill="1" applyBorder="1" applyAlignment="1">
      <alignment wrapText="1"/>
    </xf>
    <xf numFmtId="0" fontId="15" fillId="0" borderId="0" xfId="0" applyFont="1"/>
    <xf numFmtId="1" fontId="3" fillId="0" borderId="1" xfId="0" applyNumberFormat="1" applyFont="1" applyBorder="1"/>
    <xf numFmtId="0" fontId="3" fillId="0" borderId="0" xfId="0" applyFont="1" applyAlignment="1">
      <alignment horizontal="left" vertical="top" wrapText="1"/>
    </xf>
    <xf numFmtId="10" fontId="3" fillId="0" borderId="1" xfId="1" applyNumberFormat="1" applyFont="1" applyBorder="1"/>
    <xf numFmtId="0" fontId="3" fillId="3" borderId="0" xfId="0" applyFont="1" applyFill="1" applyBorder="1"/>
    <xf numFmtId="0" fontId="3" fillId="0" borderId="1" xfId="0" applyFont="1" applyBorder="1" applyAlignment="1">
      <alignment wrapText="1"/>
    </xf>
    <xf numFmtId="0" fontId="11" fillId="2" borderId="1" xfId="0" applyFont="1" applyFill="1" applyBorder="1" applyAlignment="1">
      <alignment horizontal="left" readingOrder="1"/>
    </xf>
    <xf numFmtId="0" fontId="8" fillId="4" borderId="0" xfId="0" applyFont="1" applyFill="1"/>
    <xf numFmtId="0" fontId="8" fillId="2" borderId="1" xfId="0" applyFont="1" applyFill="1" applyBorder="1" applyAlignment="1">
      <alignment horizontal="center" vertical="center"/>
    </xf>
    <xf numFmtId="0" fontId="9" fillId="2" borderId="3" xfId="0" applyFont="1" applyFill="1" applyBorder="1" applyAlignment="1">
      <alignment horizontal="center" wrapText="1"/>
    </xf>
    <xf numFmtId="0" fontId="9" fillId="2" borderId="4" xfId="0" applyFont="1" applyFill="1" applyBorder="1" applyAlignment="1">
      <alignment horizontal="center" wrapText="1"/>
    </xf>
    <xf numFmtId="0" fontId="3" fillId="2" borderId="1" xfId="0" applyFont="1" applyFill="1" applyBorder="1" applyAlignment="1">
      <alignment horizontal="left" vertical="top" wrapText="1"/>
    </xf>
    <xf numFmtId="0" fontId="3" fillId="2" borderId="1" xfId="0" applyFont="1" applyFill="1" applyBorder="1" applyAlignment="1">
      <alignment horizontal="left" vertical="top"/>
    </xf>
    <xf numFmtId="0" fontId="3" fillId="0" borderId="6" xfId="0" applyFont="1" applyBorder="1" applyAlignment="1">
      <alignment horizontal="left" vertical="top" wrapText="1"/>
    </xf>
    <xf numFmtId="0" fontId="3" fillId="0" borderId="0" xfId="0" applyFont="1" applyBorder="1" applyAlignment="1">
      <alignment horizontal="left" vertical="top" wrapText="1"/>
    </xf>
    <xf numFmtId="0" fontId="3" fillId="0" borderId="0" xfId="0" applyFont="1" applyAlignment="1">
      <alignment horizontal="left" vertical="top" wrapText="1"/>
    </xf>
    <xf numFmtId="0" fontId="3" fillId="2" borderId="1" xfId="0" applyFont="1" applyFill="1" applyBorder="1" applyAlignment="1">
      <alignment horizontal="left" vertical="center"/>
    </xf>
    <xf numFmtId="0" fontId="3" fillId="2" borderId="1" xfId="0" applyFont="1" applyFill="1" applyBorder="1" applyAlignment="1">
      <alignment horizontal="center"/>
    </xf>
    <xf numFmtId="164" fontId="4" fillId="0" borderId="0" xfId="0" applyNumberFormat="1" applyFont="1" applyFill="1"/>
  </cellXfs>
  <cellStyles count="2">
    <cellStyle name="Normal" xfId="0" builtinId="0"/>
    <cellStyle name="Percent" xfId="1" builtinId="5"/>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lang val="lt-LT"/>
  <c:style val="3"/>
  <c:chart>
    <c:title>
      <c:tx>
        <c:rich>
          <a:bodyPr rot="0" spcFirstLastPara="1" vertOverflow="ellipsis" vert="horz" wrap="square" anchor="ctr" anchorCtr="1"/>
          <a:lstStyle/>
          <a:p>
            <a:pPr>
              <a:defRPr lang="en-US" sz="1400" b="0" i="0" u="none" strike="noStrike" kern="1200" spc="0" baseline="0">
                <a:solidFill>
                  <a:schemeClr val="tx1">
                    <a:lumMod val="65000"/>
                    <a:lumOff val="35000"/>
                  </a:schemeClr>
                </a:solidFill>
                <a:latin typeface="+mn-lt"/>
                <a:ea typeface="+mn-ea"/>
                <a:cs typeface="+mn-cs"/>
              </a:defRPr>
            </a:pPr>
            <a:r>
              <a:rPr lang="en-US" b="1"/>
              <a:t>Dell's annual Worldwide Sales </a:t>
            </a:r>
            <a:r>
              <a:rPr lang="lt-LT" b="1"/>
              <a:t>in </a:t>
            </a:r>
            <a:r>
              <a:rPr lang="en-US" b="1"/>
              <a:t>D</a:t>
            </a:r>
            <a:r>
              <a:rPr lang="lt-LT" b="1"/>
              <a:t>ollar's</a:t>
            </a:r>
            <a:r>
              <a:rPr lang="en-US" b="1"/>
              <a:t> Growth versus Industry</a:t>
            </a:r>
          </a:p>
        </c:rich>
      </c:tx>
      <c:layout/>
      <c:spPr>
        <a:noFill/>
        <a:ln>
          <a:noFill/>
        </a:ln>
        <a:effectLst/>
      </c:spPr>
    </c:title>
    <c:view3D>
      <c:rotX val="30"/>
      <c:depthPercent val="100"/>
      <c:perspective val="30"/>
    </c:view3D>
    <c:floor>
      <c:spPr>
        <a:noFill/>
        <a:ln>
          <a:noFill/>
        </a:ln>
        <a:effectLst/>
        <a:sp3d/>
      </c:spPr>
    </c:floor>
    <c:sideWall>
      <c:spPr>
        <a:noFill/>
        <a:ln>
          <a:noFill/>
        </a:ln>
        <a:effectLst/>
        <a:sp3d/>
      </c:spPr>
    </c:sideWall>
    <c:backWall>
      <c:spPr>
        <a:noFill/>
        <a:ln>
          <a:noFill/>
        </a:ln>
        <a:effectLst/>
        <a:sp3d/>
      </c:spPr>
    </c:backWall>
    <c:plotArea>
      <c:layout/>
      <c:pie3DChart>
        <c:varyColors val="1"/>
        <c:ser>
          <c:idx val="0"/>
          <c:order val="0"/>
          <c:dPt>
            <c:idx val="0"/>
            <c:explosion val="3"/>
            <c:spPr>
              <a:solidFill>
                <a:schemeClr val="accent1">
                  <a:shade val="76000"/>
                </a:schemeClr>
              </a:solidFill>
              <a:ln w="25400">
                <a:solidFill>
                  <a:schemeClr val="lt1"/>
                </a:solidFill>
              </a:ln>
              <a:effectLst/>
              <a:sp3d contourW="25400">
                <a:contourClr>
                  <a:schemeClr val="lt1"/>
                </a:contourClr>
              </a:sp3d>
            </c:spPr>
          </c:dPt>
          <c:dPt>
            <c:idx val="1"/>
            <c:spPr>
              <a:solidFill>
                <a:schemeClr val="accent1">
                  <a:tint val="77000"/>
                </a:schemeClr>
              </a:solidFill>
              <a:ln w="25400">
                <a:solidFill>
                  <a:schemeClr val="lt1"/>
                </a:solidFill>
              </a:ln>
              <a:effectLst/>
              <a:sp3d contourW="25400">
                <a:contourClr>
                  <a:schemeClr val="lt1"/>
                </a:contourClr>
              </a:sp3d>
            </c:spPr>
          </c:dPt>
          <c:dLbls>
            <c:dLbl>
              <c:idx val="0"/>
              <c:layout>
                <c:manualLayout>
                  <c:x val="8.3860673665791668E-2"/>
                  <c:y val="-0.2768861184018665"/>
                </c:manualLayout>
              </c:layout>
              <c:showVal val="1"/>
              <c:extLst>
                <c:ext xmlns:c15="http://schemas.microsoft.com/office/drawing/2012/chart" uri="{CE6537A1-D6FC-4f65-9D91-7224C49458BB}">
                  <c15:layout/>
                </c:ext>
              </c:extLst>
            </c:dLbl>
            <c:dLbl>
              <c:idx val="1"/>
              <c:layout>
                <c:manualLayout>
                  <c:x val="-6.3781167979002629E-2"/>
                  <c:y val="-5.8113517060367464E-2"/>
                </c:manualLayout>
              </c:layout>
              <c:showVal val="1"/>
              <c:extLst>
                <c:ext xmlns:c15="http://schemas.microsoft.com/office/drawing/2012/chart" uri="{CE6537A1-D6FC-4f65-9D91-7224C49458BB}">
                  <c15:layout/>
                </c:ext>
              </c:extLst>
            </c:dLbl>
            <c:delete val="1"/>
            <c:extLst>
              <c:ext xmlns:c15="http://schemas.microsoft.com/office/drawing/2012/chart" uri="{CE6537A1-D6FC-4f65-9D91-7224C49458BB}"/>
            </c:extLst>
          </c:dLbls>
          <c:cat>
            <c:strRef>
              <c:f>Exhibits!$B$11:$C$11</c:f>
              <c:strCache>
                <c:ptCount val="2"/>
                <c:pt idx="0">
                  <c:v>Dell</c:v>
                </c:pt>
                <c:pt idx="1">
                  <c:v>Industry</c:v>
                </c:pt>
              </c:strCache>
            </c:strRef>
          </c:cat>
          <c:val>
            <c:numRef>
              <c:f>Exhibits!$B$16:$C$16</c:f>
              <c:numCache>
                <c:formatCode>0%</c:formatCode>
                <c:ptCount val="2"/>
                <c:pt idx="0">
                  <c:v>0.52</c:v>
                </c:pt>
                <c:pt idx="1">
                  <c:v>0.31</c:v>
                </c:pt>
              </c:numCache>
            </c:numRef>
          </c:val>
        </c:ser>
        <c:dLbls/>
      </c:pie3DChart>
      <c:spPr>
        <a:noFill/>
        <a:ln>
          <a:noFill/>
        </a:ln>
        <a:effectLst/>
      </c:spPr>
    </c:plotArea>
    <c:legend>
      <c:legendPos val="b"/>
      <c:layout>
        <c:manualLayout>
          <c:xMode val="edge"/>
          <c:yMode val="edge"/>
          <c:x val="0.24034186351706044"/>
          <c:y val="0.79224482356372128"/>
          <c:w val="0.57209405074365693"/>
          <c:h val="0.18460702828813061"/>
        </c:manualLayout>
      </c:layout>
      <c:spPr>
        <a:noFill/>
        <a:ln>
          <a:noFill/>
        </a:ln>
        <a:effectLst/>
      </c:spPr>
      <c:txPr>
        <a:bodyPr rot="0" spcFirstLastPara="1" vertOverflow="ellipsis" vert="horz" wrap="square" anchor="ctr" anchorCtr="1"/>
        <a:lstStyle/>
        <a:p>
          <a:pPr>
            <a:defRPr lang="en-US" sz="1800" b="1" i="0" u="none" strike="noStrike" kern="1200" baseline="0">
              <a:solidFill>
                <a:schemeClr val="tx1">
                  <a:lumMod val="65000"/>
                  <a:lumOff val="35000"/>
                </a:schemeClr>
              </a:solidFill>
              <a:latin typeface="+mn-lt"/>
              <a:ea typeface="+mn-ea"/>
              <a:cs typeface="+mn-cs"/>
            </a:defRPr>
          </a:pPr>
          <a:endParaRPr lang="lt-LT"/>
        </a:p>
      </c:txPr>
    </c:legend>
    <c:plotVisOnly val="1"/>
    <c:dispBlanksAs val="zero"/>
  </c:chart>
  <c:spPr>
    <a:noFill/>
    <a:ln w="9525" cap="flat" cmpd="sng" algn="ctr">
      <a:solidFill>
        <a:schemeClr val="tx1">
          <a:lumMod val="15000"/>
          <a:lumOff val="85000"/>
        </a:schemeClr>
      </a:solidFill>
      <a:round/>
    </a:ln>
    <a:effectLst/>
  </c:spPr>
  <c:txPr>
    <a:bodyPr/>
    <a:lstStyle/>
    <a:p>
      <a:pPr>
        <a:defRPr/>
      </a:pPr>
      <a:endParaRPr lang="lt-LT"/>
    </a:p>
  </c:txPr>
  <c:printSettings>
    <c:headerFooter/>
    <c:pageMargins b="0.75000000000000011" l="0.70000000000000007" r="0.70000000000000007" t="0.75000000000000011" header="0.30000000000000004" footer="0.30000000000000004"/>
    <c:pageSetup/>
  </c:printSettings>
</c:chartSpace>
</file>

<file path=xl/charts/colors1.xml><?xml version="1.0" encoding="utf-8"?>
<cs:colorStyle xmlns:cs="http://schemas.microsoft.com/office/drawing/2012/chartStyle" xmlns:a="http://schemas.openxmlformats.org/drawingml/2006/main" meth="withinLinear" id="14">
  <a:schemeClr val="accent1"/>
</cs:colorStyle>
</file>

<file path=xl/charts/style1.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6</xdr:col>
      <xdr:colOff>171450</xdr:colOff>
      <xdr:row>9</xdr:row>
      <xdr:rowOff>42862</xdr:rowOff>
    </xdr:from>
    <xdr:to>
      <xdr:col>9</xdr:col>
      <xdr:colOff>171450</xdr:colOff>
      <xdr:row>23</xdr:row>
      <xdr:rowOff>119062</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438150</xdr:colOff>
      <xdr:row>1</xdr:row>
      <xdr:rowOff>133350</xdr:rowOff>
    </xdr:from>
    <xdr:to>
      <xdr:col>9</xdr:col>
      <xdr:colOff>542925</xdr:colOff>
      <xdr:row>23</xdr:row>
      <xdr:rowOff>85725</xdr:rowOff>
    </xdr:to>
    <xdr:pic>
      <xdr:nvPicPr>
        <xdr:cNvPr id="2" name="Picture 1"/>
        <xdr:cNvPicPr>
          <a:picLocks noChangeAspect="1"/>
        </xdr:cNvPicPr>
      </xdr:nvPicPr>
      <xdr:blipFill rotWithShape="1">
        <a:blip xmlns:r="http://schemas.openxmlformats.org/officeDocument/2006/relationships" r:embed="rId1"/>
        <a:srcRect l="7622" t="34855" r="76561" b="24712"/>
        <a:stretch/>
      </xdr:blipFill>
      <xdr:spPr>
        <a:xfrm>
          <a:off x="1047750" y="323850"/>
          <a:ext cx="4981575" cy="414337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xdr:colOff>
      <xdr:row>0</xdr:row>
      <xdr:rowOff>1</xdr:rowOff>
    </xdr:from>
    <xdr:to>
      <xdr:col>4</xdr:col>
      <xdr:colOff>2038351</xdr:colOff>
      <xdr:row>17</xdr:row>
      <xdr:rowOff>57151</xdr:rowOff>
    </xdr:to>
    <xdr:pic>
      <xdr:nvPicPr>
        <xdr:cNvPr id="2" name="Picture 1" descr="2020_11_08_19_22_28_Dell_Technologies_total_assets_2016_2020_Statista_Google_Chrome_.png"/>
        <xdr:cNvPicPr>
          <a:picLocks noChangeAspect="1"/>
        </xdr:cNvPicPr>
      </xdr:nvPicPr>
      <xdr:blipFill>
        <a:blip xmlns:r="http://schemas.openxmlformats.org/officeDocument/2006/relationships" r:embed="rId1"/>
        <a:stretch>
          <a:fillRect/>
        </a:stretch>
      </xdr:blipFill>
      <xdr:spPr>
        <a:xfrm>
          <a:off x="1" y="1"/>
          <a:ext cx="5257800" cy="3295650"/>
        </a:xfrm>
        <a:prstGeom prst="rect">
          <a:avLst/>
        </a:prstGeom>
      </xdr:spPr>
    </xdr:pic>
    <xdr:clientData/>
  </xdr:twoCellAnchor>
  <xdr:twoCellAnchor editAs="oneCell">
    <xdr:from>
      <xdr:col>4</xdr:col>
      <xdr:colOff>2308226</xdr:colOff>
      <xdr:row>0</xdr:row>
      <xdr:rowOff>9524</xdr:rowOff>
    </xdr:from>
    <xdr:to>
      <xdr:col>8</xdr:col>
      <xdr:colOff>393737</xdr:colOff>
      <xdr:row>17</xdr:row>
      <xdr:rowOff>133349</xdr:rowOff>
    </xdr:to>
    <xdr:pic>
      <xdr:nvPicPr>
        <xdr:cNvPr id="3" name="Picture 2" descr="2020_11_08_19_23_28_Dell_revenue_1996_2019_Statista_Google_Chrome_.png"/>
        <xdr:cNvPicPr>
          <a:picLocks noChangeAspect="1"/>
        </xdr:cNvPicPr>
      </xdr:nvPicPr>
      <xdr:blipFill>
        <a:blip xmlns:r="http://schemas.openxmlformats.org/officeDocument/2006/relationships" r:embed="rId2"/>
        <a:stretch>
          <a:fillRect/>
        </a:stretch>
      </xdr:blipFill>
      <xdr:spPr>
        <a:xfrm>
          <a:off x="5527676" y="9524"/>
          <a:ext cx="5353086" cy="3362325"/>
        </a:xfrm>
        <a:prstGeom prst="rect">
          <a:avLst/>
        </a:prstGeom>
      </xdr:spPr>
    </xdr:pic>
    <xdr:clientData/>
  </xdr:twoCellAnchor>
  <xdr:twoCellAnchor editAs="oneCell">
    <xdr:from>
      <xdr:col>8</xdr:col>
      <xdr:colOff>476250</xdr:colOff>
      <xdr:row>0</xdr:row>
      <xdr:rowOff>85725</xdr:rowOff>
    </xdr:from>
    <xdr:to>
      <xdr:col>17</xdr:col>
      <xdr:colOff>219805</xdr:colOff>
      <xdr:row>14</xdr:row>
      <xdr:rowOff>152782</xdr:rowOff>
    </xdr:to>
    <xdr:pic>
      <xdr:nvPicPr>
        <xdr:cNvPr id="4" name="Picture 3" descr="2020_11_08_19_27_28_Cash_And_Short_Term_Investments_For_Dell_Technologies_Inc._DELL_finbox.com_.png"/>
        <xdr:cNvPicPr>
          <a:picLocks noChangeAspect="1"/>
        </xdr:cNvPicPr>
      </xdr:nvPicPr>
      <xdr:blipFill>
        <a:blip xmlns:r="http://schemas.openxmlformats.org/officeDocument/2006/relationships" r:embed="rId3"/>
        <a:stretch>
          <a:fillRect/>
        </a:stretch>
      </xdr:blipFill>
      <xdr:spPr>
        <a:xfrm>
          <a:off x="10963275" y="85725"/>
          <a:ext cx="5229955" cy="273405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dimension ref="A1:Q115"/>
  <sheetViews>
    <sheetView tabSelected="1" workbookViewId="0">
      <selection activeCell="K91" sqref="K91:P91"/>
    </sheetView>
  </sheetViews>
  <sheetFormatPr defaultRowHeight="15"/>
  <cols>
    <col min="1" max="1" width="24.42578125" style="3" bestFit="1" customWidth="1"/>
    <col min="2" max="3" width="12.140625" style="3" customWidth="1"/>
    <col min="4" max="4" width="11.85546875" style="3" customWidth="1"/>
    <col min="5" max="7" width="9.140625" style="3"/>
    <col min="8" max="8" width="48.85546875" style="3" customWidth="1"/>
    <col min="9" max="9" width="10.5703125" style="3" customWidth="1"/>
    <col min="10" max="10" width="12.42578125" style="3" customWidth="1"/>
    <col min="11" max="11" width="9.28515625" style="3" customWidth="1"/>
    <col min="12" max="16384" width="9.140625" style="3"/>
  </cols>
  <sheetData>
    <row r="1" spans="1:14">
      <c r="A1" s="26" t="s">
        <v>0</v>
      </c>
      <c r="B1" s="26" t="s">
        <v>49</v>
      </c>
    </row>
    <row r="2" spans="1:14">
      <c r="A2" s="26"/>
      <c r="B2" s="26"/>
    </row>
    <row r="3" spans="1:14">
      <c r="A3" s="27"/>
      <c r="B3" s="28">
        <v>1993</v>
      </c>
      <c r="C3" s="28">
        <v>1994</v>
      </c>
      <c r="D3" s="28">
        <v>1995</v>
      </c>
      <c r="G3" s="3" t="s">
        <v>79</v>
      </c>
    </row>
    <row r="4" spans="1:14" ht="15.75">
      <c r="A4" s="31" t="s">
        <v>1</v>
      </c>
      <c r="B4" s="34">
        <v>55</v>
      </c>
      <c r="C4" s="34">
        <v>33</v>
      </c>
      <c r="D4" s="34">
        <v>32</v>
      </c>
      <c r="G4" s="3" t="s">
        <v>80</v>
      </c>
      <c r="H4" s="4"/>
      <c r="I4" s="4"/>
      <c r="J4" s="4"/>
      <c r="K4" s="7">
        <f>(2737/360)*(73-32)</f>
        <v>311.7138888888889</v>
      </c>
      <c r="L4" s="4" t="s">
        <v>81</v>
      </c>
      <c r="M4" s="4"/>
      <c r="N4" s="4"/>
    </row>
    <row r="5" spans="1:14" ht="15.75">
      <c r="A5" s="31" t="s">
        <v>2</v>
      </c>
      <c r="B5" s="34">
        <v>52</v>
      </c>
      <c r="C5" s="34">
        <v>85</v>
      </c>
      <c r="D5" s="34">
        <v>54</v>
      </c>
      <c r="G5" s="3" t="s">
        <v>167</v>
      </c>
      <c r="H5" s="4"/>
      <c r="I5" s="4"/>
      <c r="J5" s="4"/>
      <c r="K5" s="7">
        <f>(C49/360)*(D5-D4)</f>
        <v>167.26111111111112</v>
      </c>
      <c r="M5" s="8"/>
      <c r="N5" s="4"/>
    </row>
    <row r="6" spans="1:14" ht="15.75">
      <c r="A6" s="31" t="s">
        <v>3</v>
      </c>
      <c r="B6" s="34">
        <v>72</v>
      </c>
      <c r="C6" s="34">
        <v>60</v>
      </c>
      <c r="D6" s="34">
        <v>73</v>
      </c>
      <c r="G6" s="3" t="s">
        <v>168</v>
      </c>
      <c r="K6" s="7">
        <f>(C49/360)*(D7-D4)</f>
        <v>121.64444444444445</v>
      </c>
      <c r="M6" s="8"/>
      <c r="N6" s="4"/>
    </row>
    <row r="7" spans="1:14" ht="15.75">
      <c r="A7" s="31" t="s">
        <v>4</v>
      </c>
      <c r="B7" s="34">
        <v>64</v>
      </c>
      <c r="C7" s="34">
        <v>57</v>
      </c>
      <c r="D7" s="34">
        <v>48</v>
      </c>
      <c r="K7" s="8"/>
    </row>
    <row r="8" spans="1:14" ht="15.75">
      <c r="K8" s="85"/>
    </row>
    <row r="9" spans="1:14">
      <c r="A9" s="26" t="s">
        <v>8</v>
      </c>
      <c r="B9" s="26" t="s">
        <v>48</v>
      </c>
      <c r="C9" s="26"/>
    </row>
    <row r="11" spans="1:14">
      <c r="A11" s="28" t="s">
        <v>5</v>
      </c>
      <c r="B11" s="28" t="s">
        <v>6</v>
      </c>
      <c r="C11" s="28" t="s">
        <v>7</v>
      </c>
    </row>
    <row r="12" spans="1:14">
      <c r="A12" s="46">
        <v>1991</v>
      </c>
      <c r="B12" s="47">
        <v>0.63</v>
      </c>
      <c r="C12" s="47">
        <v>-0.02</v>
      </c>
    </row>
    <row r="13" spans="1:14">
      <c r="A13" s="46">
        <v>1992</v>
      </c>
      <c r="B13" s="47">
        <v>1.26</v>
      </c>
      <c r="C13" s="47">
        <v>7.0000000000000007E-2</v>
      </c>
    </row>
    <row r="14" spans="1:14">
      <c r="A14" s="46">
        <v>1993</v>
      </c>
      <c r="B14" s="47">
        <v>0.43</v>
      </c>
      <c r="C14" s="47">
        <v>0.15</v>
      </c>
    </row>
    <row r="15" spans="1:14">
      <c r="A15" s="46">
        <v>1994</v>
      </c>
      <c r="B15" s="47">
        <v>0.21</v>
      </c>
      <c r="C15" s="47">
        <v>0.37</v>
      </c>
    </row>
    <row r="16" spans="1:14">
      <c r="A16" s="46">
        <v>1995</v>
      </c>
      <c r="B16" s="47">
        <v>0.52</v>
      </c>
      <c r="C16" s="47">
        <v>0.31</v>
      </c>
    </row>
    <row r="18" spans="1:7">
      <c r="A18" s="26" t="s">
        <v>9</v>
      </c>
      <c r="B18" s="26" t="s">
        <v>50</v>
      </c>
    </row>
    <row r="20" spans="1:7">
      <c r="A20" s="28"/>
      <c r="B20" s="28" t="s">
        <v>10</v>
      </c>
      <c r="C20" s="28" t="s">
        <v>11</v>
      </c>
      <c r="D20" s="28" t="s">
        <v>12</v>
      </c>
      <c r="E20" s="28" t="s">
        <v>13</v>
      </c>
    </row>
    <row r="21" spans="1:7">
      <c r="A21" s="28" t="s">
        <v>14</v>
      </c>
      <c r="B21" s="34">
        <v>40</v>
      </c>
      <c r="C21" s="34">
        <v>54</v>
      </c>
      <c r="D21" s="34">
        <v>46</v>
      </c>
      <c r="E21" s="34">
        <v>48</v>
      </c>
    </row>
    <row r="22" spans="1:7">
      <c r="A22" s="28" t="s">
        <v>15</v>
      </c>
      <c r="B22" s="34">
        <v>44</v>
      </c>
      <c r="C22" s="34">
        <v>51</v>
      </c>
      <c r="D22" s="34">
        <v>55</v>
      </c>
      <c r="E22" s="34">
        <v>40</v>
      </c>
    </row>
    <row r="23" spans="1:7">
      <c r="A23" s="28" t="s">
        <v>16</v>
      </c>
      <c r="B23" s="34">
        <v>47</v>
      </c>
      <c r="C23" s="34">
        <v>52</v>
      </c>
      <c r="D23" s="34">
        <v>51</v>
      </c>
      <c r="E23" s="34">
        <v>48</v>
      </c>
    </row>
    <row r="24" spans="1:7">
      <c r="A24" s="28" t="s">
        <v>17</v>
      </c>
      <c r="B24" s="34">
        <v>55</v>
      </c>
      <c r="C24" s="34">
        <v>54</v>
      </c>
      <c r="D24" s="34">
        <v>53</v>
      </c>
      <c r="E24" s="34">
        <v>56</v>
      </c>
    </row>
    <row r="25" spans="1:7" ht="15.75">
      <c r="A25" s="28" t="s">
        <v>18</v>
      </c>
      <c r="B25" s="34">
        <v>55</v>
      </c>
      <c r="C25" s="34">
        <v>58</v>
      </c>
      <c r="D25" s="34">
        <v>56</v>
      </c>
      <c r="E25" s="34">
        <v>57</v>
      </c>
      <c r="G25" s="5" t="s">
        <v>82</v>
      </c>
    </row>
    <row r="26" spans="1:7" ht="15.75">
      <c r="A26" s="28" t="s">
        <v>19</v>
      </c>
      <c r="B26" s="34">
        <v>41</v>
      </c>
      <c r="C26" s="34">
        <v>53</v>
      </c>
      <c r="D26" s="34">
        <v>43</v>
      </c>
      <c r="E26" s="34">
        <v>51</v>
      </c>
      <c r="G26" s="5" t="s">
        <v>83</v>
      </c>
    </row>
    <row r="27" spans="1:7" ht="15.75">
      <c r="A27" s="28" t="s">
        <v>20</v>
      </c>
      <c r="B27" s="34">
        <v>33</v>
      </c>
      <c r="C27" s="34">
        <v>53</v>
      </c>
      <c r="D27" s="34">
        <v>45</v>
      </c>
      <c r="E27" s="34">
        <v>41</v>
      </c>
      <c r="G27" s="5" t="s">
        <v>85</v>
      </c>
    </row>
    <row r="28" spans="1:7" ht="15.75">
      <c r="A28" s="28" t="s">
        <v>21</v>
      </c>
      <c r="B28" s="34">
        <v>33</v>
      </c>
      <c r="C28" s="34">
        <v>50</v>
      </c>
      <c r="D28" s="34">
        <v>42</v>
      </c>
      <c r="E28" s="34">
        <v>41</v>
      </c>
      <c r="G28" s="5" t="s">
        <v>84</v>
      </c>
    </row>
    <row r="29" spans="1:7">
      <c r="A29" s="28" t="s">
        <v>22</v>
      </c>
      <c r="B29" s="34">
        <v>32</v>
      </c>
      <c r="C29" s="34">
        <v>53</v>
      </c>
      <c r="D29" s="34">
        <v>45</v>
      </c>
      <c r="E29" s="34">
        <v>40</v>
      </c>
    </row>
    <row r="30" spans="1:7">
      <c r="A30" s="28" t="s">
        <v>23</v>
      </c>
      <c r="B30" s="34">
        <v>35</v>
      </c>
      <c r="C30" s="34">
        <v>49</v>
      </c>
      <c r="D30" s="34">
        <v>44</v>
      </c>
      <c r="E30" s="34">
        <v>40</v>
      </c>
    </row>
    <row r="31" spans="1:7">
      <c r="A31" s="28" t="s">
        <v>24</v>
      </c>
      <c r="B31" s="34">
        <v>35</v>
      </c>
      <c r="C31" s="34">
        <v>50</v>
      </c>
      <c r="D31" s="34">
        <v>46</v>
      </c>
      <c r="E31" s="34">
        <v>39</v>
      </c>
    </row>
    <row r="32" spans="1:7">
      <c r="A32" s="28" t="s">
        <v>25</v>
      </c>
      <c r="B32" s="34">
        <v>32</v>
      </c>
      <c r="C32" s="34">
        <v>47</v>
      </c>
      <c r="D32" s="34">
        <v>44</v>
      </c>
      <c r="E32" s="34">
        <v>35</v>
      </c>
    </row>
    <row r="33" spans="1:14">
      <c r="A33" s="28" t="s">
        <v>26</v>
      </c>
      <c r="B33" s="34">
        <v>34</v>
      </c>
      <c r="C33" s="34">
        <v>47</v>
      </c>
      <c r="D33" s="34">
        <v>42</v>
      </c>
      <c r="E33" s="34">
        <v>39</v>
      </c>
    </row>
    <row r="34" spans="1:14">
      <c r="A34" s="28" t="s">
        <v>27</v>
      </c>
      <c r="B34" s="34">
        <v>36</v>
      </c>
      <c r="C34" s="34">
        <v>50</v>
      </c>
      <c r="D34" s="34">
        <v>43</v>
      </c>
      <c r="E34" s="34">
        <v>43</v>
      </c>
    </row>
    <row r="35" spans="1:14">
      <c r="A35" s="28" t="s">
        <v>28</v>
      </c>
      <c r="B35" s="34">
        <v>37</v>
      </c>
      <c r="C35" s="34">
        <v>49</v>
      </c>
      <c r="D35" s="34">
        <v>43</v>
      </c>
      <c r="E35" s="34">
        <v>43</v>
      </c>
    </row>
    <row r="36" spans="1:14">
      <c r="A36" s="28" t="s">
        <v>29</v>
      </c>
      <c r="B36" s="34">
        <v>31</v>
      </c>
      <c r="C36" s="34">
        <v>42</v>
      </c>
      <c r="D36" s="34">
        <v>33</v>
      </c>
      <c r="E36" s="34">
        <v>40</v>
      </c>
    </row>
    <row r="38" spans="1:14">
      <c r="A38" s="26" t="s">
        <v>30</v>
      </c>
      <c r="B38" s="26" t="s">
        <v>51</v>
      </c>
    </row>
    <row r="40" spans="1:14">
      <c r="A40" s="28" t="s">
        <v>40</v>
      </c>
      <c r="B40" s="28" t="s">
        <v>44</v>
      </c>
      <c r="C40" s="28" t="s">
        <v>45</v>
      </c>
      <c r="D40" s="28" t="s">
        <v>46</v>
      </c>
    </row>
    <row r="41" spans="1:14">
      <c r="A41" s="28" t="s">
        <v>41</v>
      </c>
      <c r="B41" s="47">
        <v>7.0000000000000007E-2</v>
      </c>
      <c r="C41" s="47">
        <v>0</v>
      </c>
      <c r="D41" s="47">
        <v>0</v>
      </c>
    </row>
    <row r="42" spans="1:14">
      <c r="A42" s="28" t="s">
        <v>42</v>
      </c>
      <c r="B42" s="47">
        <v>0.92</v>
      </c>
      <c r="C42" s="47">
        <v>0.71</v>
      </c>
      <c r="D42" s="47">
        <v>0.25</v>
      </c>
    </row>
    <row r="43" spans="1:14">
      <c r="A43" s="28" t="s">
        <v>43</v>
      </c>
      <c r="B43" s="47">
        <v>0.01</v>
      </c>
      <c r="C43" s="47">
        <v>0.28999999999999998</v>
      </c>
      <c r="D43" s="47">
        <v>0.75</v>
      </c>
    </row>
    <row r="45" spans="1:14">
      <c r="A45" s="36" t="s">
        <v>47</v>
      </c>
      <c r="B45" s="26" t="s">
        <v>52</v>
      </c>
    </row>
    <row r="46" spans="1:14">
      <c r="L46" s="41"/>
      <c r="M46" s="41"/>
      <c r="N46" s="41"/>
    </row>
    <row r="47" spans="1:14">
      <c r="A47" s="28" t="s">
        <v>31</v>
      </c>
      <c r="B47" s="28">
        <v>1996</v>
      </c>
      <c r="C47" s="28">
        <v>1995</v>
      </c>
      <c r="D47" s="28">
        <v>1994</v>
      </c>
      <c r="E47" s="28">
        <v>1993</v>
      </c>
      <c r="F47" s="28">
        <v>1992</v>
      </c>
      <c r="H47" s="28" t="s">
        <v>31</v>
      </c>
      <c r="I47" s="28">
        <v>1996</v>
      </c>
      <c r="J47" s="28">
        <v>1995</v>
      </c>
      <c r="K47" s="28">
        <v>1994</v>
      </c>
      <c r="L47" s="36"/>
      <c r="M47" s="3" t="s">
        <v>157</v>
      </c>
      <c r="N47" s="41"/>
    </row>
    <row r="48" spans="1:14" ht="15.75">
      <c r="A48" s="28" t="s">
        <v>32</v>
      </c>
      <c r="B48" s="37">
        <v>5296</v>
      </c>
      <c r="C48" s="37">
        <v>3475</v>
      </c>
      <c r="D48" s="37">
        <v>2873</v>
      </c>
      <c r="E48" s="37">
        <v>2014</v>
      </c>
      <c r="F48" s="37">
        <v>890</v>
      </c>
      <c r="H48" s="4" t="s">
        <v>87</v>
      </c>
      <c r="I48" s="10">
        <f>B48-C48</f>
        <v>1821</v>
      </c>
      <c r="J48" s="10">
        <f>C48-D48</f>
        <v>602</v>
      </c>
      <c r="K48" s="10">
        <f>D48-E48</f>
        <v>859</v>
      </c>
      <c r="L48" s="12"/>
      <c r="M48" s="42">
        <f>+C70-C63</f>
        <v>1110</v>
      </c>
      <c r="N48" s="3" t="s">
        <v>158</v>
      </c>
    </row>
    <row r="49" spans="1:14" ht="15.75">
      <c r="A49" s="28" t="s">
        <v>33</v>
      </c>
      <c r="B49" s="37">
        <v>4229</v>
      </c>
      <c r="C49" s="38">
        <v>2737</v>
      </c>
      <c r="D49" s="37">
        <v>2440</v>
      </c>
      <c r="E49" s="37">
        <v>1565</v>
      </c>
      <c r="F49" s="37">
        <v>608</v>
      </c>
      <c r="H49" s="4" t="s">
        <v>88</v>
      </c>
      <c r="I49" s="11">
        <f>(B48-C48)/C48</f>
        <v>0.52402877697841732</v>
      </c>
      <c r="J49" s="11">
        <f>(C48-D48)/D48</f>
        <v>0.20953706926557605</v>
      </c>
      <c r="K49" s="11">
        <f>(D48-E48)/E48</f>
        <v>0.42651439920556106</v>
      </c>
      <c r="L49" s="13"/>
      <c r="M49" s="43">
        <f>M48/C48</f>
        <v>0.31942446043165468</v>
      </c>
      <c r="N49" s="3" t="s">
        <v>159</v>
      </c>
    </row>
    <row r="50" spans="1:14" ht="15.75">
      <c r="A50" s="28" t="s">
        <v>34</v>
      </c>
      <c r="B50" s="37">
        <v>1067</v>
      </c>
      <c r="C50" s="37">
        <v>738</v>
      </c>
      <c r="D50" s="37">
        <v>433</v>
      </c>
      <c r="E50" s="37">
        <v>449</v>
      </c>
      <c r="F50" s="37">
        <v>282</v>
      </c>
      <c r="H50" s="4" t="s">
        <v>89</v>
      </c>
      <c r="I50" s="11">
        <f>B70/B48</f>
        <v>0.40558912386706947</v>
      </c>
      <c r="J50" s="11">
        <f>C70/C48</f>
        <v>0.45870503597122303</v>
      </c>
      <c r="K50" s="11">
        <f>D70/D48</f>
        <v>0.39679777236338321</v>
      </c>
      <c r="L50" s="13"/>
      <c r="M50" s="44">
        <f>B48-C48</f>
        <v>1821</v>
      </c>
      <c r="N50" s="3" t="s">
        <v>160</v>
      </c>
    </row>
    <row r="51" spans="1:14" ht="15.75">
      <c r="A51" s="28" t="s">
        <v>35</v>
      </c>
      <c r="B51" s="37">
        <v>690</v>
      </c>
      <c r="C51" s="37">
        <v>489</v>
      </c>
      <c r="D51" s="37">
        <v>472</v>
      </c>
      <c r="E51" s="37">
        <v>310</v>
      </c>
      <c r="F51" s="37">
        <v>215</v>
      </c>
      <c r="H51" s="4" t="s">
        <v>90</v>
      </c>
      <c r="I51" s="11">
        <f>B63/B48</f>
        <v>0.11159365558912386</v>
      </c>
      <c r="J51" s="11">
        <f>C63/C48</f>
        <v>0.13928057553956835</v>
      </c>
      <c r="K51" s="11">
        <f t="shared" ref="K51" si="0">D63/D48</f>
        <v>0.11625478593804385</v>
      </c>
      <c r="L51" s="4"/>
      <c r="M51" s="45">
        <f>M50*M49</f>
        <v>581.6719424460432</v>
      </c>
      <c r="N51" s="3" t="s">
        <v>95</v>
      </c>
    </row>
    <row r="52" spans="1:14" ht="15.75">
      <c r="A52" s="28" t="s">
        <v>36</v>
      </c>
      <c r="B52" s="37">
        <v>377</v>
      </c>
      <c r="C52" s="37">
        <v>249</v>
      </c>
      <c r="D52" s="37">
        <v>-39</v>
      </c>
      <c r="E52" s="37">
        <v>139</v>
      </c>
      <c r="F52" s="37">
        <v>67</v>
      </c>
      <c r="H52" s="13" t="s">
        <v>91</v>
      </c>
      <c r="I52" s="14">
        <f>I50-I51</f>
        <v>0.29399546827794559</v>
      </c>
      <c r="J52" s="14">
        <f>J50-J51</f>
        <v>0.31942446043165468</v>
      </c>
      <c r="K52" s="14">
        <f>K50-K51</f>
        <v>0.28054298642533937</v>
      </c>
      <c r="L52" s="4"/>
      <c r="M52" s="4"/>
    </row>
    <row r="53" spans="1:14" ht="15.75">
      <c r="A53" s="28" t="s">
        <v>37</v>
      </c>
      <c r="B53" s="37">
        <v>6</v>
      </c>
      <c r="C53" s="37">
        <v>-36</v>
      </c>
      <c r="D53" s="37">
        <v>0</v>
      </c>
      <c r="E53" s="37">
        <v>4</v>
      </c>
      <c r="F53" s="37">
        <v>7</v>
      </c>
      <c r="I53" s="6"/>
      <c r="J53" s="6"/>
      <c r="K53" s="4"/>
    </row>
    <row r="54" spans="1:14" ht="15.75">
      <c r="A54" s="28" t="s">
        <v>38</v>
      </c>
      <c r="B54" s="37">
        <v>111</v>
      </c>
      <c r="C54" s="37">
        <v>64</v>
      </c>
      <c r="D54" s="37">
        <v>-3</v>
      </c>
      <c r="E54" s="37">
        <v>41</v>
      </c>
      <c r="F54" s="37">
        <v>23</v>
      </c>
      <c r="H54" s="4" t="s">
        <v>86</v>
      </c>
      <c r="I54" s="15">
        <f>I48*J52</f>
        <v>581.6719424460432</v>
      </c>
      <c r="J54" s="4" t="s">
        <v>95</v>
      </c>
    </row>
    <row r="55" spans="1:14">
      <c r="A55" s="28" t="s">
        <v>39</v>
      </c>
      <c r="B55" s="37">
        <v>272</v>
      </c>
      <c r="C55" s="37">
        <v>149</v>
      </c>
      <c r="D55" s="37">
        <v>-36</v>
      </c>
      <c r="E55" s="37">
        <v>102</v>
      </c>
      <c r="F55" s="37">
        <v>51</v>
      </c>
      <c r="I55" s="44"/>
    </row>
    <row r="56" spans="1:14">
      <c r="I56" s="44"/>
    </row>
    <row r="57" spans="1:14">
      <c r="A57" s="26" t="s">
        <v>53</v>
      </c>
      <c r="B57" s="26" t="s">
        <v>54</v>
      </c>
    </row>
    <row r="59" spans="1:14" ht="23.25" customHeight="1">
      <c r="A59" s="76"/>
      <c r="B59" s="75" t="s">
        <v>77</v>
      </c>
      <c r="C59" s="75"/>
      <c r="D59" s="75"/>
    </row>
    <row r="60" spans="1:14" ht="29.25">
      <c r="A60" s="77"/>
      <c r="B60" s="48" t="s">
        <v>74</v>
      </c>
      <c r="C60" s="48" t="s">
        <v>75</v>
      </c>
      <c r="D60" s="48" t="s">
        <v>76</v>
      </c>
    </row>
    <row r="61" spans="1:14">
      <c r="A61" s="49" t="s">
        <v>55</v>
      </c>
      <c r="B61" s="50"/>
      <c r="C61" s="50"/>
      <c r="D61" s="50"/>
      <c r="G61" s="51"/>
    </row>
    <row r="62" spans="1:14">
      <c r="A62" s="49" t="s">
        <v>56</v>
      </c>
      <c r="B62" s="52">
        <v>55</v>
      </c>
      <c r="C62" s="53">
        <v>43</v>
      </c>
      <c r="D62" s="52">
        <v>3</v>
      </c>
    </row>
    <row r="63" spans="1:14">
      <c r="A63" s="49" t="s">
        <v>78</v>
      </c>
      <c r="B63" s="52">
        <v>591</v>
      </c>
      <c r="C63" s="53">
        <v>484</v>
      </c>
      <c r="D63" s="52">
        <v>334</v>
      </c>
      <c r="E63" s="44">
        <f>+C63-B63</f>
        <v>-107</v>
      </c>
      <c r="F63" s="44">
        <f>+D63-C63</f>
        <v>-150</v>
      </c>
      <c r="H63" s="3" t="s">
        <v>111</v>
      </c>
    </row>
    <row r="64" spans="1:14">
      <c r="A64" s="49" t="s">
        <v>57</v>
      </c>
      <c r="B64" s="52">
        <v>726</v>
      </c>
      <c r="C64" s="52">
        <v>538</v>
      </c>
      <c r="D64" s="52">
        <v>411</v>
      </c>
    </row>
    <row r="65" spans="1:13" ht="44.25" customHeight="1">
      <c r="A65" s="49" t="s">
        <v>58</v>
      </c>
      <c r="B65" s="52">
        <v>429</v>
      </c>
      <c r="C65" s="52">
        <v>293</v>
      </c>
      <c r="D65" s="52">
        <v>220</v>
      </c>
      <c r="H65" s="78" t="s">
        <v>116</v>
      </c>
      <c r="I65" s="78"/>
      <c r="J65" s="78"/>
      <c r="K65" s="78"/>
      <c r="L65" s="37">
        <f>+(B70-B73)-(C70-C73)</f>
        <v>491</v>
      </c>
    </row>
    <row r="66" spans="1:13">
      <c r="A66" s="49" t="s">
        <v>59</v>
      </c>
      <c r="B66" s="51">
        <v>156</v>
      </c>
      <c r="C66" s="51">
        <v>112</v>
      </c>
      <c r="D66" s="51">
        <v>80</v>
      </c>
      <c r="H66" s="79" t="s">
        <v>112</v>
      </c>
      <c r="I66" s="79"/>
      <c r="J66" s="79"/>
      <c r="K66" s="79"/>
      <c r="L66" s="34">
        <f>+C55/C48</f>
        <v>4.2877697841726618E-2</v>
      </c>
    </row>
    <row r="67" spans="1:13">
      <c r="A67" s="54" t="s">
        <v>60</v>
      </c>
      <c r="B67" s="52">
        <v>1957</v>
      </c>
      <c r="C67" s="52">
        <v>1470</v>
      </c>
      <c r="D67" s="52">
        <v>1048</v>
      </c>
      <c r="H67" s="79" t="s">
        <v>113</v>
      </c>
      <c r="I67" s="79"/>
      <c r="J67" s="79"/>
      <c r="K67" s="79"/>
      <c r="L67" s="55">
        <f>+B48*L66</f>
        <v>227.08028776978418</v>
      </c>
    </row>
    <row r="68" spans="1:13" ht="30">
      <c r="A68" s="49" t="s">
        <v>61</v>
      </c>
      <c r="B68" s="52">
        <v>179</v>
      </c>
      <c r="C68" s="52">
        <v>117</v>
      </c>
      <c r="D68" s="52">
        <v>87</v>
      </c>
      <c r="H68" s="78" t="s">
        <v>114</v>
      </c>
      <c r="I68" s="78"/>
      <c r="J68" s="78"/>
      <c r="K68" s="78"/>
      <c r="L68" s="55">
        <f>+L65+L67</f>
        <v>718.08028776978415</v>
      </c>
    </row>
    <row r="69" spans="1:13">
      <c r="A69" s="49" t="s">
        <v>59</v>
      </c>
      <c r="B69" s="51">
        <v>12</v>
      </c>
      <c r="C69" s="51">
        <v>7</v>
      </c>
      <c r="D69" s="51">
        <v>5</v>
      </c>
      <c r="G69" s="44"/>
      <c r="H69" s="79" t="s">
        <v>115</v>
      </c>
      <c r="I69" s="79"/>
      <c r="J69" s="79"/>
      <c r="K69" s="79"/>
      <c r="L69" s="55">
        <f>+I54</f>
        <v>581.6719424460432</v>
      </c>
    </row>
    <row r="70" spans="1:13">
      <c r="A70" s="56" t="s">
        <v>62</v>
      </c>
      <c r="B70" s="57">
        <v>2148</v>
      </c>
      <c r="C70" s="57">
        <v>1594</v>
      </c>
      <c r="D70" s="57">
        <v>1140</v>
      </c>
      <c r="E70" s="3">
        <f>+C70+C70/2</f>
        <v>2391</v>
      </c>
      <c r="H70" s="3" t="s">
        <v>123</v>
      </c>
      <c r="L70" s="58"/>
    </row>
    <row r="71" spans="1:13">
      <c r="A71" s="59"/>
      <c r="B71" s="60"/>
      <c r="C71" s="60"/>
      <c r="D71" s="60"/>
    </row>
    <row r="72" spans="1:13">
      <c r="A72" s="49" t="s">
        <v>63</v>
      </c>
      <c r="B72" s="60"/>
      <c r="C72" s="60"/>
      <c r="D72" s="60"/>
    </row>
    <row r="73" spans="1:13" ht="38.25" customHeight="1">
      <c r="A73" s="49" t="s">
        <v>64</v>
      </c>
      <c r="B73" s="52">
        <v>466</v>
      </c>
      <c r="C73" s="52">
        <v>403</v>
      </c>
      <c r="D73" s="52" t="s">
        <v>65</v>
      </c>
      <c r="H73" s="84"/>
      <c r="I73" s="84"/>
      <c r="J73" s="84"/>
      <c r="K73" s="84"/>
      <c r="L73" s="61">
        <v>1995</v>
      </c>
      <c r="M73" s="61">
        <v>1996</v>
      </c>
    </row>
    <row r="74" spans="1:13" ht="30">
      <c r="A74" s="49" t="s">
        <v>66</v>
      </c>
      <c r="B74" s="51">
        <v>473</v>
      </c>
      <c r="C74" s="51">
        <v>349</v>
      </c>
      <c r="D74" s="52" t="s">
        <v>65</v>
      </c>
      <c r="H74" s="83" t="s">
        <v>118</v>
      </c>
      <c r="I74" s="83"/>
      <c r="J74" s="83"/>
      <c r="K74" s="83"/>
      <c r="L74" s="62">
        <f>+C48/C70</f>
        <v>2.1800501882057715</v>
      </c>
      <c r="M74" s="62">
        <f>+B48/B70</f>
        <v>2.4655493482309123</v>
      </c>
    </row>
    <row r="75" spans="1:13">
      <c r="A75" s="54" t="s">
        <v>67</v>
      </c>
      <c r="B75" s="52">
        <v>939</v>
      </c>
      <c r="C75" s="52">
        <v>752</v>
      </c>
      <c r="D75" s="52">
        <v>538</v>
      </c>
      <c r="H75" s="63" t="s">
        <v>117</v>
      </c>
      <c r="I75" s="61"/>
      <c r="J75" s="61"/>
      <c r="K75" s="61"/>
      <c r="L75" s="62">
        <f>+C63*100/C48</f>
        <v>13.928057553956835</v>
      </c>
      <c r="M75" s="62">
        <f>+B63*100/B48</f>
        <v>11.159365558912386</v>
      </c>
    </row>
    <row r="76" spans="1:13">
      <c r="A76" s="49" t="s">
        <v>68</v>
      </c>
      <c r="B76" s="52">
        <v>113</v>
      </c>
      <c r="C76" s="52">
        <v>113</v>
      </c>
      <c r="D76" s="52">
        <v>100</v>
      </c>
      <c r="H76" s="61" t="s">
        <v>121</v>
      </c>
      <c r="I76" s="61"/>
      <c r="J76" s="61"/>
      <c r="K76" s="61"/>
      <c r="L76" s="62">
        <f>+C75*100/C48</f>
        <v>21.640287769784173</v>
      </c>
      <c r="M76" s="62">
        <f>+B75*100/B48</f>
        <v>17.73036253776435</v>
      </c>
    </row>
    <row r="77" spans="1:13">
      <c r="A77" s="49" t="s">
        <v>69</v>
      </c>
      <c r="B77" s="51">
        <v>123</v>
      </c>
      <c r="C77" s="51">
        <v>77</v>
      </c>
      <c r="D77" s="51">
        <v>31</v>
      </c>
    </row>
    <row r="78" spans="1:13">
      <c r="A78" s="48" t="s">
        <v>70</v>
      </c>
      <c r="B78" s="57">
        <v>1175</v>
      </c>
      <c r="C78" s="57">
        <v>942</v>
      </c>
      <c r="D78" s="57">
        <v>669</v>
      </c>
      <c r="F78" s="44"/>
      <c r="H78" s="3" t="s">
        <v>120</v>
      </c>
    </row>
    <row r="79" spans="1:13">
      <c r="A79" s="49" t="s">
        <v>71</v>
      </c>
      <c r="B79" s="60"/>
      <c r="C79" s="60"/>
      <c r="D79" s="60"/>
      <c r="H79" s="3" t="s">
        <v>119</v>
      </c>
    </row>
    <row r="80" spans="1:13" ht="18">
      <c r="A80" s="49" t="s">
        <v>161</v>
      </c>
      <c r="B80" s="52">
        <v>6</v>
      </c>
      <c r="C80" s="52">
        <v>120</v>
      </c>
      <c r="D80" s="52" t="s">
        <v>65</v>
      </c>
      <c r="H80" s="3" t="s">
        <v>122</v>
      </c>
    </row>
    <row r="81" spans="1:17" ht="18">
      <c r="A81" s="49" t="s">
        <v>162</v>
      </c>
      <c r="B81" s="52">
        <v>430</v>
      </c>
      <c r="C81" s="52">
        <v>242</v>
      </c>
      <c r="D81" s="52" t="s">
        <v>65</v>
      </c>
    </row>
    <row r="82" spans="1:17">
      <c r="A82" s="49" t="s">
        <v>72</v>
      </c>
      <c r="B82" s="52">
        <v>570</v>
      </c>
      <c r="C82" s="52">
        <v>311</v>
      </c>
      <c r="D82" s="52" t="s">
        <v>65</v>
      </c>
    </row>
    <row r="83" spans="1:17">
      <c r="A83" s="49" t="s">
        <v>59</v>
      </c>
      <c r="B83" s="51">
        <v>-33</v>
      </c>
      <c r="C83" s="51">
        <v>-21</v>
      </c>
      <c r="D83" s="52" t="s">
        <v>65</v>
      </c>
    </row>
    <row r="84" spans="1:17" ht="29.25">
      <c r="A84" s="48" t="s">
        <v>73</v>
      </c>
      <c r="B84" s="64">
        <v>973</v>
      </c>
      <c r="C84" s="65">
        <v>652</v>
      </c>
      <c r="D84" s="64">
        <v>471</v>
      </c>
    </row>
    <row r="85" spans="1:17">
      <c r="A85" s="66"/>
      <c r="B85" s="52">
        <v>2148</v>
      </c>
      <c r="C85" s="52">
        <v>1594</v>
      </c>
      <c r="D85" s="52">
        <v>1140</v>
      </c>
    </row>
    <row r="86" spans="1:17" ht="22.5">
      <c r="H86" s="67" t="s">
        <v>133</v>
      </c>
    </row>
    <row r="87" spans="1:17" ht="32.25" customHeight="1">
      <c r="H87" s="3" t="s">
        <v>134</v>
      </c>
    </row>
    <row r="88" spans="1:17">
      <c r="H88" s="61" t="s">
        <v>128</v>
      </c>
      <c r="I88" s="61">
        <v>1996</v>
      </c>
      <c r="J88" s="61">
        <v>1997</v>
      </c>
    </row>
    <row r="89" spans="1:17">
      <c r="H89" s="61" t="s">
        <v>125</v>
      </c>
      <c r="I89" s="37">
        <f>+B70</f>
        <v>2148</v>
      </c>
      <c r="J89" s="34"/>
    </row>
    <row r="90" spans="1:17">
      <c r="H90" s="61" t="s">
        <v>124</v>
      </c>
      <c r="I90" s="37">
        <f>+-B63</f>
        <v>-591</v>
      </c>
      <c r="J90" s="34"/>
    </row>
    <row r="91" spans="1:17" ht="36" customHeight="1">
      <c r="H91" s="61" t="s">
        <v>126</v>
      </c>
      <c r="I91" s="37">
        <f>+I89+I90</f>
        <v>1557</v>
      </c>
      <c r="J91" s="68">
        <f>+J92*I93</f>
        <v>2335.5</v>
      </c>
      <c r="K91" s="80" t="s">
        <v>130</v>
      </c>
      <c r="L91" s="81"/>
      <c r="M91" s="81"/>
      <c r="N91" s="81"/>
      <c r="O91" s="81"/>
      <c r="P91" s="81"/>
      <c r="Q91" s="69"/>
    </row>
    <row r="92" spans="1:17">
      <c r="H92" s="61" t="s">
        <v>32</v>
      </c>
      <c r="I92" s="37">
        <f>+B48</f>
        <v>5296</v>
      </c>
      <c r="J92" s="34">
        <f>+I92+I92*0.5</f>
        <v>7944</v>
      </c>
      <c r="K92" s="3" t="s">
        <v>129</v>
      </c>
    </row>
    <row r="93" spans="1:17">
      <c r="H93" s="61" t="s">
        <v>127</v>
      </c>
      <c r="I93" s="70">
        <f>+I91/I92</f>
        <v>0.29399546827794559</v>
      </c>
      <c r="J93" s="34"/>
    </row>
    <row r="95" spans="1:17">
      <c r="H95" s="71" t="s">
        <v>131</v>
      </c>
      <c r="J95" s="44">
        <f>+J91-I91</f>
        <v>778.5</v>
      </c>
    </row>
    <row r="97" spans="8:11" ht="15.75">
      <c r="H97" s="4" t="s">
        <v>86</v>
      </c>
      <c r="I97" s="44">
        <f>J95</f>
        <v>778.5</v>
      </c>
    </row>
    <row r="99" spans="8:11" ht="15.75">
      <c r="H99" s="4" t="s">
        <v>132</v>
      </c>
    </row>
    <row r="102" spans="8:11">
      <c r="H102" s="3" t="s">
        <v>135</v>
      </c>
    </row>
    <row r="104" spans="8:11">
      <c r="H104" s="34" t="s">
        <v>136</v>
      </c>
      <c r="I104" s="70">
        <f>+(I89-B73)/I92</f>
        <v>0.31759818731117823</v>
      </c>
    </row>
    <row r="105" spans="8:11">
      <c r="H105" s="34" t="s">
        <v>137</v>
      </c>
      <c r="I105" s="34">
        <f>+J92*I104</f>
        <v>2523</v>
      </c>
    </row>
    <row r="106" spans="8:11" ht="30">
      <c r="H106" s="72" t="s">
        <v>140</v>
      </c>
      <c r="I106" s="37">
        <f>+I105-(I89-B73)</f>
        <v>841</v>
      </c>
    </row>
    <row r="107" spans="8:11">
      <c r="H107" s="34" t="s">
        <v>138</v>
      </c>
      <c r="I107" s="70">
        <f>+B55/B48</f>
        <v>5.1359516616314202E-2</v>
      </c>
    </row>
    <row r="108" spans="8:11">
      <c r="H108" s="34" t="s">
        <v>139</v>
      </c>
      <c r="I108" s="34">
        <f>+J92*I107</f>
        <v>408</v>
      </c>
    </row>
    <row r="109" spans="8:11">
      <c r="H109" s="34" t="s">
        <v>141</v>
      </c>
      <c r="I109" s="37">
        <f>+I106+I108</f>
        <v>1249</v>
      </c>
    </row>
    <row r="110" spans="8:11">
      <c r="H110" s="34" t="s">
        <v>115</v>
      </c>
      <c r="I110" s="37">
        <f>+I97</f>
        <v>778.5</v>
      </c>
    </row>
    <row r="112" spans="8:11" ht="33" customHeight="1">
      <c r="H112" s="82" t="s">
        <v>142</v>
      </c>
      <c r="I112" s="82"/>
      <c r="J112" s="82"/>
      <c r="K112" s="82"/>
    </row>
    <row r="113" ht="27" customHeight="1"/>
    <row r="115" ht="27.75" customHeight="1"/>
  </sheetData>
  <mergeCells count="11">
    <mergeCell ref="K91:P91"/>
    <mergeCell ref="H112:K112"/>
    <mergeCell ref="H74:K74"/>
    <mergeCell ref="H73:K73"/>
    <mergeCell ref="H69:K69"/>
    <mergeCell ref="B59:D59"/>
    <mergeCell ref="A59:A60"/>
    <mergeCell ref="H68:K68"/>
    <mergeCell ref="H65:K65"/>
    <mergeCell ref="H66:K66"/>
    <mergeCell ref="H67:K67"/>
  </mergeCells>
  <pageMargins left="0.7" right="0.7" top="0.75" bottom="0.75" header="0.3" footer="0.3"/>
  <pageSetup orientation="portrait" verticalDpi="300" r:id="rId1"/>
  <drawing r:id="rId2"/>
</worksheet>
</file>

<file path=xl/worksheets/sheet2.xml><?xml version="1.0" encoding="utf-8"?>
<worksheet xmlns="http://schemas.openxmlformats.org/spreadsheetml/2006/main" xmlns:r="http://schemas.openxmlformats.org/officeDocument/2006/relationships">
  <dimension ref="A1:J25"/>
  <sheetViews>
    <sheetView workbookViewId="0">
      <selection activeCell="G11" sqref="G11"/>
    </sheetView>
  </sheetViews>
  <sheetFormatPr defaultRowHeight="15"/>
  <cols>
    <col min="1" max="1" width="17.85546875" style="3" bestFit="1" customWidth="1"/>
    <col min="2" max="7" width="9.140625" style="3"/>
    <col min="8" max="8" width="44.5703125" style="3" customWidth="1"/>
    <col min="9" max="16384" width="9.140625" style="3"/>
  </cols>
  <sheetData>
    <row r="1" spans="1:10">
      <c r="A1" s="26" t="s">
        <v>0</v>
      </c>
      <c r="B1" s="26" t="s">
        <v>49</v>
      </c>
    </row>
    <row r="2" spans="1:10">
      <c r="A2" s="26"/>
      <c r="B2" s="26"/>
      <c r="G2" s="3" t="s">
        <v>143</v>
      </c>
      <c r="I2" s="3">
        <v>32</v>
      </c>
      <c r="J2" s="3" t="s">
        <v>144</v>
      </c>
    </row>
    <row r="3" spans="1:10">
      <c r="A3" s="27"/>
      <c r="B3" s="28">
        <v>1993</v>
      </c>
      <c r="C3" s="28">
        <v>1994</v>
      </c>
      <c r="D3" s="29">
        <v>1995</v>
      </c>
      <c r="G3" s="3" t="s">
        <v>145</v>
      </c>
      <c r="I3" s="30">
        <f>AVERAGE(D5:D7)</f>
        <v>58.333333333333336</v>
      </c>
      <c r="J3" s="3" t="s">
        <v>144</v>
      </c>
    </row>
    <row r="4" spans="1:10">
      <c r="A4" s="31" t="s">
        <v>1</v>
      </c>
      <c r="B4" s="32">
        <v>55</v>
      </c>
      <c r="C4" s="32">
        <v>33</v>
      </c>
      <c r="D4" s="33">
        <v>32</v>
      </c>
    </row>
    <row r="5" spans="1:10">
      <c r="A5" s="31" t="s">
        <v>2</v>
      </c>
      <c r="B5" s="34">
        <v>52</v>
      </c>
      <c r="C5" s="34">
        <v>85</v>
      </c>
      <c r="D5" s="35">
        <v>54</v>
      </c>
    </row>
    <row r="6" spans="1:10">
      <c r="A6" s="31" t="s">
        <v>3</v>
      </c>
      <c r="B6" s="34">
        <v>72</v>
      </c>
      <c r="C6" s="34">
        <v>60</v>
      </c>
      <c r="D6" s="35">
        <v>73</v>
      </c>
    </row>
    <row r="7" spans="1:10">
      <c r="A7" s="31" t="s">
        <v>4</v>
      </c>
      <c r="B7" s="34">
        <v>64</v>
      </c>
      <c r="C7" s="34">
        <v>57</v>
      </c>
      <c r="D7" s="35">
        <v>48</v>
      </c>
    </row>
    <row r="9" spans="1:10">
      <c r="A9" s="36" t="s">
        <v>47</v>
      </c>
      <c r="B9" s="26" t="s">
        <v>52</v>
      </c>
    </row>
    <row r="11" spans="1:10">
      <c r="A11" s="28" t="s">
        <v>31</v>
      </c>
      <c r="B11" s="28">
        <v>1996</v>
      </c>
      <c r="C11" s="29">
        <v>1995</v>
      </c>
      <c r="D11" s="28">
        <v>1994</v>
      </c>
      <c r="E11" s="28">
        <v>1993</v>
      </c>
      <c r="F11" s="28">
        <v>1992</v>
      </c>
      <c r="H11" s="3" t="s">
        <v>146</v>
      </c>
    </row>
    <row r="12" spans="1:10">
      <c r="A12" s="28" t="s">
        <v>32</v>
      </c>
      <c r="B12" s="37">
        <v>5296</v>
      </c>
      <c r="C12" s="37">
        <v>3475</v>
      </c>
      <c r="D12" s="37">
        <v>2873</v>
      </c>
      <c r="E12" s="37">
        <v>2014</v>
      </c>
      <c r="F12" s="37">
        <v>890</v>
      </c>
      <c r="H12" s="3" t="s">
        <v>147</v>
      </c>
    </row>
    <row r="13" spans="1:10">
      <c r="A13" s="28" t="s">
        <v>33</v>
      </c>
      <c r="B13" s="37">
        <v>4229</v>
      </c>
      <c r="C13" s="38">
        <v>2737</v>
      </c>
      <c r="D13" s="37">
        <v>2440</v>
      </c>
      <c r="E13" s="37">
        <v>1565</v>
      </c>
      <c r="F13" s="37">
        <v>608</v>
      </c>
    </row>
    <row r="14" spans="1:10">
      <c r="A14" s="28" t="s">
        <v>34</v>
      </c>
      <c r="B14" s="37">
        <v>1067</v>
      </c>
      <c r="C14" s="37">
        <v>738</v>
      </c>
      <c r="D14" s="37">
        <v>433</v>
      </c>
      <c r="E14" s="37">
        <v>449</v>
      </c>
      <c r="F14" s="37">
        <v>282</v>
      </c>
      <c r="H14" s="3" t="s">
        <v>148</v>
      </c>
      <c r="I14" s="30">
        <f>(I2*C13)/365</f>
        <v>239.95616438356166</v>
      </c>
      <c r="J14" s="3" t="s">
        <v>149</v>
      </c>
    </row>
    <row r="15" spans="1:10" ht="30" customHeight="1">
      <c r="A15" s="28" t="s">
        <v>35</v>
      </c>
      <c r="B15" s="37">
        <v>690</v>
      </c>
      <c r="C15" s="37">
        <v>489</v>
      </c>
      <c r="D15" s="37">
        <v>472</v>
      </c>
      <c r="E15" s="37">
        <v>310</v>
      </c>
      <c r="F15" s="37">
        <v>215</v>
      </c>
      <c r="H15" s="39" t="s">
        <v>150</v>
      </c>
      <c r="I15" s="30">
        <f>+(I3*C13)/365</f>
        <v>437.42009132420094</v>
      </c>
      <c r="J15" s="3" t="s">
        <v>149</v>
      </c>
    </row>
    <row r="16" spans="1:10" ht="15.75" thickBot="1">
      <c r="A16" s="28" t="s">
        <v>36</v>
      </c>
      <c r="B16" s="37">
        <v>377</v>
      </c>
      <c r="C16" s="37">
        <v>249</v>
      </c>
      <c r="D16" s="37">
        <v>-39</v>
      </c>
      <c r="E16" s="37">
        <v>139</v>
      </c>
      <c r="F16" s="37">
        <v>67</v>
      </c>
    </row>
    <row r="17" spans="1:10" ht="15.75" thickBot="1">
      <c r="A17" s="28" t="s">
        <v>37</v>
      </c>
      <c r="B17" s="37">
        <v>6</v>
      </c>
      <c r="C17" s="37">
        <v>-36</v>
      </c>
      <c r="D17" s="37">
        <v>0</v>
      </c>
      <c r="E17" s="37">
        <v>4</v>
      </c>
      <c r="F17" s="37">
        <v>7</v>
      </c>
      <c r="H17" s="3" t="s">
        <v>151</v>
      </c>
      <c r="I17" s="40">
        <f>+I14-I15</f>
        <v>-197.46392694063928</v>
      </c>
      <c r="J17" s="3" t="s">
        <v>149</v>
      </c>
    </row>
    <row r="18" spans="1:10">
      <c r="A18" s="28" t="s">
        <v>38</v>
      </c>
      <c r="B18" s="37">
        <v>111</v>
      </c>
      <c r="C18" s="37">
        <v>64</v>
      </c>
      <c r="D18" s="37">
        <v>-3</v>
      </c>
      <c r="E18" s="37">
        <v>41</v>
      </c>
      <c r="F18" s="37">
        <v>23</v>
      </c>
    </row>
    <row r="19" spans="1:10">
      <c r="A19" s="28" t="s">
        <v>39</v>
      </c>
      <c r="B19" s="37">
        <v>272</v>
      </c>
      <c r="C19" s="37">
        <v>149</v>
      </c>
      <c r="D19" s="37">
        <v>-36</v>
      </c>
      <c r="E19" s="37">
        <v>102</v>
      </c>
      <c r="F19" s="37">
        <v>51</v>
      </c>
    </row>
    <row r="21" spans="1:10">
      <c r="A21" s="41" t="s">
        <v>152</v>
      </c>
    </row>
    <row r="22" spans="1:10" ht="15.75">
      <c r="A22" s="24" t="s">
        <v>153</v>
      </c>
    </row>
    <row r="23" spans="1:10" ht="15.75">
      <c r="A23" s="24" t="s">
        <v>154</v>
      </c>
    </row>
    <row r="24" spans="1:10" ht="15.75">
      <c r="A24" s="24" t="s">
        <v>155</v>
      </c>
    </row>
    <row r="25" spans="1:10" ht="15.75">
      <c r="A25" s="24" t="s">
        <v>156</v>
      </c>
    </row>
  </sheetData>
  <pageMargins left="0.7" right="0.7" top="0.75" bottom="0.75" header="0.3" footer="0.3"/>
  <pageSetup paperSize="9" orientation="portrait" horizontalDpi="300" verticalDpi="300" r:id="rId1"/>
</worksheet>
</file>

<file path=xl/worksheets/sheet3.xml><?xml version="1.0" encoding="utf-8"?>
<worksheet xmlns="http://schemas.openxmlformats.org/spreadsheetml/2006/main" xmlns:r="http://schemas.openxmlformats.org/officeDocument/2006/relationships">
  <dimension ref="A1:K12"/>
  <sheetViews>
    <sheetView workbookViewId="0">
      <selection activeCell="B8" sqref="B8"/>
    </sheetView>
  </sheetViews>
  <sheetFormatPr defaultRowHeight="15"/>
  <cols>
    <col min="1" max="1" width="49.85546875" bestFit="1" customWidth="1"/>
    <col min="2" max="2" width="13.28515625" customWidth="1"/>
    <col min="3" max="3" width="12" customWidth="1"/>
    <col min="4" max="4" width="13.42578125" customWidth="1"/>
    <col min="5" max="5" width="13.7109375" customWidth="1"/>
    <col min="6" max="6" width="13.140625" bestFit="1" customWidth="1"/>
  </cols>
  <sheetData>
    <row r="1" spans="1:11" ht="15.75">
      <c r="A1" s="16" t="s">
        <v>92</v>
      </c>
      <c r="B1" s="17"/>
      <c r="C1" s="17"/>
      <c r="D1" s="17"/>
      <c r="E1" s="17"/>
      <c r="F1" s="17"/>
      <c r="G1" s="17"/>
      <c r="H1" s="17"/>
      <c r="I1" s="17"/>
      <c r="J1" s="17"/>
      <c r="K1" s="17"/>
    </row>
    <row r="2" spans="1:11" ht="15.75">
      <c r="A2" s="16" t="s">
        <v>93</v>
      </c>
      <c r="B2" s="17"/>
      <c r="C2" s="17"/>
      <c r="D2" s="17"/>
      <c r="E2" s="17"/>
      <c r="F2" s="17"/>
      <c r="G2" s="17"/>
      <c r="H2" s="17"/>
      <c r="I2" s="17"/>
      <c r="J2" s="17"/>
      <c r="K2" s="17"/>
    </row>
    <row r="3" spans="1:11" ht="15.75">
      <c r="A3" s="16" t="s">
        <v>94</v>
      </c>
      <c r="B3" s="17"/>
      <c r="C3" s="17"/>
      <c r="D3" s="17"/>
      <c r="E3" s="17"/>
      <c r="F3" s="17"/>
      <c r="G3" s="17"/>
      <c r="H3" s="17"/>
      <c r="I3" s="17"/>
      <c r="J3" s="17"/>
      <c r="K3" s="17"/>
    </row>
    <row r="5" spans="1:11" ht="18.75" customHeight="1">
      <c r="A5" s="1"/>
      <c r="B5" s="2" t="s">
        <v>96</v>
      </c>
      <c r="C5" s="2" t="s">
        <v>97</v>
      </c>
      <c r="D5" s="2" t="s">
        <v>98</v>
      </c>
      <c r="E5" s="2" t="s">
        <v>99</v>
      </c>
      <c r="F5" s="2" t="s">
        <v>100</v>
      </c>
    </row>
    <row r="6" spans="1:11" ht="16.5" customHeight="1">
      <c r="A6" s="1" t="s">
        <v>101</v>
      </c>
      <c r="B6" s="23"/>
      <c r="C6" s="18"/>
      <c r="D6" s="18"/>
      <c r="E6" s="18"/>
      <c r="F6" s="18"/>
    </row>
    <row r="7" spans="1:11" ht="15.75">
      <c r="A7" s="19">
        <v>1995</v>
      </c>
      <c r="B7" s="20">
        <f>Exhibits!C55/Exhibits!C48</f>
        <v>4.2877697841726618E-2</v>
      </c>
      <c r="C7" s="21">
        <f>Exhibits!C48/Exhibits!D70</f>
        <v>3.0482456140350878</v>
      </c>
      <c r="D7" s="21">
        <f>Exhibits!D70/Exhibits!D84</f>
        <v>2.4203821656050954</v>
      </c>
      <c r="E7" s="22" t="s">
        <v>102</v>
      </c>
      <c r="F7" s="21">
        <f>B7*C7*D7*100</f>
        <v>31.634819532908704</v>
      </c>
    </row>
    <row r="8" spans="1:11" ht="15.75">
      <c r="A8" s="19">
        <v>1996</v>
      </c>
      <c r="B8" s="20">
        <f>Exhibits!B55/Exhibits!B48</f>
        <v>5.1359516616314202E-2</v>
      </c>
      <c r="C8" s="21">
        <f>Exhibits!B48/Exhibits!C70</f>
        <v>3.3224592220828106</v>
      </c>
      <c r="D8" s="21">
        <f>Exhibits!C70/Exhibits!C84</f>
        <v>2.4447852760736195</v>
      </c>
      <c r="E8" s="22" t="s">
        <v>102</v>
      </c>
      <c r="F8" s="21">
        <f>B8*C8*D8*100</f>
        <v>41.717791411042946</v>
      </c>
    </row>
    <row r="10" spans="1:11" ht="15.75">
      <c r="A10" s="24" t="s">
        <v>103</v>
      </c>
    </row>
    <row r="11" spans="1:11" ht="15.75">
      <c r="A11" s="24" t="s">
        <v>104</v>
      </c>
    </row>
    <row r="12" spans="1:11" ht="15.75">
      <c r="A12" s="24" t="s">
        <v>105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C27:J28"/>
  <sheetViews>
    <sheetView workbookViewId="0">
      <selection activeCell="M3" sqref="M3"/>
    </sheetView>
  </sheetViews>
  <sheetFormatPr defaultRowHeight="15"/>
  <sheetData>
    <row r="27" spans="3:10">
      <c r="G27" t="s">
        <v>107</v>
      </c>
      <c r="H27" t="s">
        <v>108</v>
      </c>
      <c r="I27" t="s">
        <v>109</v>
      </c>
    </row>
    <row r="28" spans="3:10">
      <c r="C28" t="s">
        <v>106</v>
      </c>
      <c r="G28" s="9">
        <f>+Exhibits!B62+Exhibits!B64+Exhibits!B65-Exhibits!B73</f>
        <v>744</v>
      </c>
      <c r="H28" s="9">
        <f>+Exhibits!C62+Exhibits!C64+Exhibits!C65-Exhibits!C73</f>
        <v>471</v>
      </c>
      <c r="I28" s="25">
        <f>+G28-H28</f>
        <v>273</v>
      </c>
      <c r="J28" t="s">
        <v>110</v>
      </c>
    </row>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dimension ref="A20:H26"/>
  <sheetViews>
    <sheetView workbookViewId="0">
      <selection activeCell="E32" sqref="E32"/>
    </sheetView>
  </sheetViews>
  <sheetFormatPr defaultRowHeight="15"/>
  <cols>
    <col min="1" max="1" width="20.85546875" bestFit="1" customWidth="1"/>
    <col min="5" max="5" width="81.5703125" bestFit="1" customWidth="1"/>
  </cols>
  <sheetData>
    <row r="20" spans="1:8">
      <c r="B20" s="37">
        <v>1995</v>
      </c>
      <c r="C20" s="37">
        <v>2019</v>
      </c>
      <c r="E20" s="3" t="s">
        <v>157</v>
      </c>
      <c r="F20" s="3"/>
      <c r="G20" s="3"/>
    </row>
    <row r="21" spans="1:8">
      <c r="A21" s="73" t="s">
        <v>32</v>
      </c>
      <c r="B21" s="37">
        <v>3475</v>
      </c>
      <c r="C21" s="37">
        <f>90.62*1000</f>
        <v>90620</v>
      </c>
      <c r="E21" s="3" t="s">
        <v>163</v>
      </c>
      <c r="F21" s="44">
        <f>+C23-C22</f>
        <v>102144</v>
      </c>
    </row>
    <row r="22" spans="1:8">
      <c r="A22" s="73" t="s">
        <v>78</v>
      </c>
      <c r="B22" s="52">
        <v>484</v>
      </c>
      <c r="C22" s="37">
        <f>9.676*1000</f>
        <v>9676</v>
      </c>
      <c r="E22" s="3" t="s">
        <v>164</v>
      </c>
      <c r="F22" s="43">
        <f>+F21/C21</f>
        <v>1.1271683954976826</v>
      </c>
      <c r="G22" s="44"/>
      <c r="H22" s="3"/>
    </row>
    <row r="23" spans="1:8">
      <c r="A23" s="73" t="s">
        <v>62</v>
      </c>
      <c r="B23" s="52">
        <v>1594</v>
      </c>
      <c r="C23" s="37">
        <f>111.82*1000</f>
        <v>111820</v>
      </c>
      <c r="E23" s="3" t="s">
        <v>160</v>
      </c>
      <c r="F23" s="44">
        <f>+C21-B21</f>
        <v>87145</v>
      </c>
      <c r="G23" s="44" t="s">
        <v>149</v>
      </c>
      <c r="H23" s="3"/>
    </row>
    <row r="24" spans="1:8">
      <c r="E24" s="3" t="s">
        <v>165</v>
      </c>
      <c r="F24" s="43">
        <f>+(C21-B21)/B21</f>
        <v>25.077697841726618</v>
      </c>
      <c r="G24" s="44"/>
      <c r="H24" s="3"/>
    </row>
    <row r="25" spans="1:8">
      <c r="E25" s="3"/>
      <c r="F25" s="3"/>
      <c r="G25" s="44"/>
      <c r="H25" s="3"/>
    </row>
    <row r="26" spans="1:8">
      <c r="E26" s="3" t="s">
        <v>166</v>
      </c>
      <c r="F26" s="74">
        <f>+F23*F22</f>
        <v>98227.08982564554</v>
      </c>
      <c r="G26" s="44" t="s">
        <v>149</v>
      </c>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Exhibits</vt:lpstr>
      <vt:lpstr>Konkurencinis pranašumas</vt:lpstr>
      <vt:lpstr>Sustainable growth</vt:lpstr>
      <vt:lpstr>Sheet1</vt:lpstr>
      <vt:lpstr>Dell now</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2020-11-15T13:26:24Z</dcterms:modified>
</cp:coreProperties>
</file>